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33.92.219.90\総務課\研究協力室\12.受託研究関係\07.2026年度（令和８年度）\02.医学部契約分\01.治験・製造販売後臨床試験\11.治験書式\香大書式５\"/>
    </mc:Choice>
  </mc:AlternateContent>
  <xr:revisionPtr revIDLastSave="0" documentId="13_ncr:1_{7D4837AD-7A46-4E2B-A025-A973C057219A}" xr6:coauthVersionLast="47" xr6:coauthVersionMax="47" xr10:uidLastSave="{00000000-0000-0000-0000-000000000000}"/>
  <bookViews>
    <workbookView xWindow="9200" yWindow="550" windowWidth="27160" windowHeight="19480" xr2:uid="{5835DC89-AE72-4288-B361-F6E52C3E7832}"/>
  </bookViews>
  <sheets>
    <sheet name="投与症例 " sheetId="1" r:id="rId1"/>
    <sheet name="治験薬管理費 (新)" sheetId="2" r:id="rId2"/>
    <sheet name="検査管理費" sheetId="3" r:id="rId3"/>
    <sheet name="放射線管理費" sheetId="4" r:id="rId4"/>
    <sheet name="病理管理費" sheetId="6" r:id="rId5"/>
    <sheet name="記入上の注意（投与）" sheetId="8" r:id="rId6"/>
    <sheet name="F 投与期間ポイント" sheetId="9" r:id="rId7"/>
    <sheet name="治験薬管理費B・調剤及び出庫回数ポイント" sheetId="10" r:id="rId8"/>
  </sheets>
  <definedNames>
    <definedName name="_xlnm.Print_Area" localSheetId="5">'記入上の注意（投与）'!$A$1:$C$13</definedName>
    <definedName name="_xlnm.Print_Area" localSheetId="2">検査管理費!$A$1:$M$23</definedName>
    <definedName name="_xlnm.Print_Area" localSheetId="1">'治験薬管理費 (新)'!$A$1:$R$29</definedName>
    <definedName name="_xlnm.Print_Area" localSheetId="7">治験薬管理費B・調剤及び出庫回数ポイント!$A$1:$E$22</definedName>
    <definedName name="_xlnm.Print_Area" localSheetId="0">'投与症例 '!$A$2:$M$32</definedName>
    <definedName name="_xlnm.Print_Area" localSheetId="4">病理管理費!#REF!</definedName>
    <definedName name="_xlnm.Print_Area" localSheetId="3">放射線管理費!$A$1:$M$25</definedName>
    <definedName name="Z_7EBA174E_B064_4EF1_BD3C_3EF6BB38F12C_.wvu.PrintArea" localSheetId="1" hidden="1">'治験薬管理費 (新)'!$A$1:$R$29</definedName>
    <definedName name="Z_CD4E8F8A_008F_46DF_BE10_5CB0A088D76C_.wvu.PrintArea" localSheetId="1" hidden="1">'治験薬管理費 (新)'!$A$1:$R$29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2" l="1"/>
  <c r="L30" i="1"/>
  <c r="N5" i="2"/>
  <c r="E4" i="2"/>
  <c r="J5" i="6" l="1"/>
  <c r="C4" i="6"/>
  <c r="C3" i="6"/>
  <c r="J4" i="4"/>
  <c r="C3" i="4"/>
  <c r="C2" i="4"/>
  <c r="J4" i="3"/>
  <c r="C3" i="3"/>
  <c r="C2" i="3"/>
  <c r="L25" i="1" l="1"/>
  <c r="L22" i="1"/>
  <c r="L16" i="1"/>
  <c r="D3" i="10"/>
  <c r="D4" i="10" s="1"/>
  <c r="E2" i="10"/>
  <c r="E3" i="10" s="1"/>
  <c r="E4" i="10" s="1"/>
  <c r="E5" i="10" s="1"/>
  <c r="E6" i="10" s="1"/>
  <c r="E7" i="10" s="1"/>
  <c r="E8" i="10" s="1"/>
  <c r="E9" i="10" s="1"/>
  <c r="E10" i="10" s="1"/>
  <c r="E11" i="10" s="1"/>
  <c r="E12" i="10" s="1"/>
  <c r="E13" i="10" s="1"/>
  <c r="E14" i="10" s="1"/>
  <c r="E15" i="10" s="1"/>
  <c r="E16" i="10" s="1"/>
  <c r="E17" i="10" s="1"/>
  <c r="E18" i="10" s="1"/>
  <c r="E19" i="10" s="1"/>
  <c r="E20" i="10" s="1"/>
  <c r="E21" i="10" s="1"/>
  <c r="E22" i="10" s="1"/>
  <c r="E6" i="9"/>
  <c r="E7" i="9" s="1"/>
  <c r="D6" i="9"/>
  <c r="D7" i="9" s="1"/>
  <c r="B6" i="9"/>
  <c r="F5" i="9"/>
  <c r="F4" i="9"/>
  <c r="F3" i="9"/>
  <c r="F2" i="9"/>
  <c r="P11" i="6"/>
  <c r="P12" i="6"/>
  <c r="P18" i="6"/>
  <c r="P19" i="6"/>
  <c r="L23" i="4"/>
  <c r="L22" i="4"/>
  <c r="L21" i="4"/>
  <c r="L20" i="4"/>
  <c r="L13" i="4"/>
  <c r="L12" i="4"/>
  <c r="L11" i="4"/>
  <c r="L14" i="4" s="1"/>
  <c r="L21" i="3"/>
  <c r="L20" i="3"/>
  <c r="L19" i="3"/>
  <c r="L12" i="3"/>
  <c r="L11" i="3"/>
  <c r="L13" i="3" s="1"/>
  <c r="R24" i="2"/>
  <c r="R23" i="2"/>
  <c r="R25" i="2" s="1"/>
  <c r="R22" i="2"/>
  <c r="R21" i="2"/>
  <c r="R20" i="2"/>
  <c r="R19" i="2"/>
  <c r="R18" i="2"/>
  <c r="R17" i="2"/>
  <c r="R12" i="2"/>
  <c r="R11" i="2"/>
  <c r="R10" i="2"/>
  <c r="R13" i="2" s="1"/>
  <c r="L32" i="1"/>
  <c r="L31" i="1"/>
  <c r="L29" i="1"/>
  <c r="L28" i="1"/>
  <c r="L27" i="1"/>
  <c r="L26" i="1"/>
  <c r="L24" i="1"/>
  <c r="L23" i="1"/>
  <c r="L21" i="1"/>
  <c r="L20" i="1"/>
  <c r="L19" i="1"/>
  <c r="L18" i="1"/>
  <c r="L17" i="1"/>
  <c r="L15" i="1"/>
  <c r="L14" i="1"/>
  <c r="L13" i="1"/>
  <c r="D5" i="10" l="1"/>
  <c r="B5" i="10"/>
  <c r="B4" i="10"/>
  <c r="D8" i="9"/>
  <c r="B8" i="9"/>
  <c r="F7" i="9"/>
  <c r="E8" i="9"/>
  <c r="F6" i="9"/>
  <c r="B7" i="9"/>
  <c r="B6" i="10" l="1"/>
  <c r="D6" i="10"/>
  <c r="E9" i="9"/>
  <c r="F8" i="9"/>
  <c r="D9" i="9"/>
  <c r="B9" i="9"/>
  <c r="D7" i="10" l="1"/>
  <c r="B7" i="10"/>
  <c r="E10" i="9"/>
  <c r="F9" i="9"/>
  <c r="D10" i="9"/>
  <c r="B10" i="9"/>
  <c r="D8" i="10" l="1"/>
  <c r="B8" i="10"/>
  <c r="F10" i="9"/>
  <c r="E11" i="9"/>
  <c r="D11" i="9"/>
  <c r="B11" i="9"/>
  <c r="D9" i="10" l="1"/>
  <c r="B9" i="10"/>
  <c r="D12" i="9"/>
  <c r="B12" i="9"/>
  <c r="E12" i="9"/>
  <c r="F11" i="9"/>
  <c r="D10" i="10" l="1"/>
  <c r="B10" i="10"/>
  <c r="E13" i="9"/>
  <c r="F12" i="9"/>
  <c r="D13" i="9"/>
  <c r="B13" i="9"/>
  <c r="D11" i="10" l="1"/>
  <c r="B11" i="10"/>
  <c r="D14" i="9"/>
  <c r="B14" i="9"/>
  <c r="F13" i="9"/>
  <c r="E14" i="9"/>
  <c r="D12" i="10" l="1"/>
  <c r="B12" i="10"/>
  <c r="D15" i="9"/>
  <c r="B15" i="9"/>
  <c r="E15" i="9"/>
  <c r="F14" i="9"/>
  <c r="D13" i="10" l="1"/>
  <c r="B13" i="10"/>
  <c r="D16" i="9"/>
  <c r="B16" i="9"/>
  <c r="E16" i="9"/>
  <c r="F15" i="9"/>
  <c r="D14" i="10" l="1"/>
  <c r="B14" i="10"/>
  <c r="D17" i="9"/>
  <c r="B17" i="9"/>
  <c r="F16" i="9"/>
  <c r="E17" i="9"/>
  <c r="D15" i="10" l="1"/>
  <c r="B15" i="10"/>
  <c r="E18" i="9"/>
  <c r="F17" i="9"/>
  <c r="D18" i="9"/>
  <c r="B18" i="9"/>
  <c r="B16" i="10" l="1"/>
  <c r="D16" i="10"/>
  <c r="E19" i="9"/>
  <c r="F18" i="9"/>
  <c r="D19" i="9"/>
  <c r="B19" i="9"/>
  <c r="D17" i="10" l="1"/>
  <c r="B17" i="10"/>
  <c r="D20" i="9"/>
  <c r="B20" i="9"/>
  <c r="F19" i="9"/>
  <c r="E20" i="9"/>
  <c r="D18" i="10" l="1"/>
  <c r="B18" i="10"/>
  <c r="E21" i="9"/>
  <c r="F20" i="9"/>
  <c r="D21" i="9"/>
  <c r="B21" i="9"/>
  <c r="D19" i="10" l="1"/>
  <c r="B19" i="10"/>
  <c r="D22" i="9"/>
  <c r="B22" i="9"/>
  <c r="E22" i="9"/>
  <c r="F22" i="9" s="1"/>
  <c r="F21" i="9"/>
  <c r="D20" i="10" l="1"/>
  <c r="B20" i="10"/>
  <c r="D21" i="10" l="1"/>
  <c r="B21" i="10"/>
  <c r="B22" i="10" l="1"/>
  <c r="D2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香川大学</author>
  </authors>
  <commentList>
    <comment ref="D31" authorId="0" shapeId="0" xr:uid="{72509B9C-5193-41C1-9ABA-0C53456DAD9A}">
      <text>
        <r>
          <rPr>
            <sz val="9"/>
            <color indexed="81"/>
            <rFont val="MS P ゴシック"/>
            <family val="3"/>
            <charset val="128"/>
          </rPr>
          <t>数字を入れてください</t>
        </r>
      </text>
    </comment>
    <comment ref="F31" authorId="0" shapeId="0" xr:uid="{BC58E712-25DC-4782-99A4-E665DFACBD2E}">
      <text>
        <r>
          <rPr>
            <sz val="9"/>
            <color indexed="81"/>
            <rFont val="MS P ゴシック"/>
            <family val="3"/>
            <charset val="128"/>
          </rPr>
          <t>ポイント数の根拠となる内容をご記入ください。</t>
        </r>
      </text>
    </comment>
    <comment ref="D32" authorId="0" shapeId="0" xr:uid="{98EC709F-8FF5-4BD7-BA7A-15310888CF1C}">
      <text>
        <r>
          <rPr>
            <sz val="9"/>
            <color indexed="81"/>
            <rFont val="MS P ゴシック"/>
            <family val="3"/>
            <charset val="128"/>
          </rPr>
          <t xml:space="preserve">数字を入れてください
</t>
        </r>
      </text>
    </comment>
    <comment ref="F32" authorId="0" shapeId="0" xr:uid="{A96E35DE-3EC8-4433-BB6B-076C9D20385B}">
      <text>
        <r>
          <rPr>
            <sz val="9"/>
            <color indexed="81"/>
            <rFont val="MS P ゴシック"/>
            <family val="3"/>
            <charset val="128"/>
          </rPr>
          <t xml:space="preserve">ポイント数の根拠となる内容をご記入ください。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香川大学</author>
  </authors>
  <commentList>
    <comment ref="B13" authorId="0" shapeId="0" xr:uid="{99CD8B2A-A8CB-4697-8CBF-E614C739CF73}">
      <text>
        <r>
          <rPr>
            <sz val="9"/>
            <color indexed="81"/>
            <rFont val="MS P ゴシック"/>
            <family val="3"/>
            <charset val="128"/>
          </rPr>
          <t>治験実施契約書に規定されている場合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香川大学</author>
  </authors>
  <commentList>
    <comment ref="N11" authorId="0" shapeId="0" xr:uid="{00000000-0006-0000-0500-000001000000}">
      <text>
        <r>
          <rPr>
            <sz val="9"/>
            <color indexed="81"/>
            <rFont val="MS P ゴシック"/>
            <family val="3"/>
            <charset val="128"/>
          </rPr>
          <t>病理診断医の確認したスライドを提供しておりますので、原則こちらに該当します。</t>
        </r>
      </text>
    </comment>
  </commentList>
</comments>
</file>

<file path=xl/sharedStrings.xml><?xml version="1.0" encoding="utf-8"?>
<sst xmlns="http://schemas.openxmlformats.org/spreadsheetml/2006/main" count="434" uniqueCount="241">
  <si>
    <t>※</t>
    <phoneticPr fontId="2"/>
  </si>
  <si>
    <r>
      <t>該当欄に「</t>
    </r>
    <r>
      <rPr>
        <sz val="10"/>
        <color rgb="FFFF0000"/>
        <rFont val="游ゴシック"/>
        <family val="3"/>
        <charset val="128"/>
        <scheme val="minor"/>
      </rPr>
      <t>〇</t>
    </r>
    <r>
      <rPr>
        <sz val="10"/>
        <color theme="1"/>
        <rFont val="游ゴシック"/>
        <family val="2"/>
        <charset val="128"/>
        <scheme val="minor"/>
      </rPr>
      <t>」を入れてください。</t>
    </r>
    <rPh sb="0" eb="2">
      <t>ガイトウ</t>
    </rPh>
    <rPh sb="2" eb="3">
      <t>ラン</t>
    </rPh>
    <rPh sb="8" eb="9">
      <t>イ</t>
    </rPh>
    <phoneticPr fontId="2"/>
  </si>
  <si>
    <t>香大書式５（投与症例）</t>
    <rPh sb="0" eb="1">
      <t>カ</t>
    </rPh>
    <rPh sb="1" eb="2">
      <t>ダイ</t>
    </rPh>
    <rPh sb="2" eb="4">
      <t>ショシキ</t>
    </rPh>
    <rPh sb="6" eb="8">
      <t>トウヨ</t>
    </rPh>
    <rPh sb="8" eb="10">
      <t>ショウレイ</t>
    </rPh>
    <phoneticPr fontId="2"/>
  </si>
  <si>
    <r>
      <t>臨床試験研究経費ポイント算出表</t>
    </r>
    <r>
      <rPr>
        <sz val="10.5"/>
        <color theme="1"/>
        <rFont val="ＭＳ 明朝"/>
        <family val="1"/>
        <charset val="128"/>
      </rPr>
      <t xml:space="preserve">  </t>
    </r>
  </si>
  <si>
    <t>治験実施診療科：</t>
    <rPh sb="0" eb="2">
      <t>チケン</t>
    </rPh>
    <rPh sb="2" eb="4">
      <t>ジッシ</t>
    </rPh>
    <rPh sb="4" eb="7">
      <t>シンリョウカ</t>
    </rPh>
    <phoneticPr fontId="13"/>
  </si>
  <si>
    <t>治験課題名：</t>
    <phoneticPr fontId="2"/>
  </si>
  <si>
    <t>（治験実施計画書番号：</t>
  </si>
  <si>
    <t>）</t>
    <phoneticPr fontId="2"/>
  </si>
  <si>
    <t>要　素</t>
    <rPh sb="0" eb="1">
      <t>カナメ</t>
    </rPh>
    <rPh sb="2" eb="3">
      <t>ソ</t>
    </rPh>
    <phoneticPr fontId="2"/>
  </si>
  <si>
    <t>ウエイト</t>
    <phoneticPr fontId="2"/>
  </si>
  <si>
    <t>ポイント</t>
    <phoneticPr fontId="2"/>
  </si>
  <si>
    <t>Ⅰ</t>
    <phoneticPr fontId="2"/>
  </si>
  <si>
    <t>Ⅱ</t>
    <phoneticPr fontId="2"/>
  </si>
  <si>
    <t>Ⅲ</t>
    <phoneticPr fontId="2"/>
  </si>
  <si>
    <t>Ⅳ</t>
    <phoneticPr fontId="2"/>
  </si>
  <si>
    <t>(ｳｴｲﾄ×1)</t>
    <phoneticPr fontId="2"/>
  </si>
  <si>
    <t>(ｳｴｲﾄ×3)</t>
    <phoneticPr fontId="2"/>
  </si>
  <si>
    <t>(ｳｴｲﾄ×5)</t>
    <phoneticPr fontId="2"/>
  </si>
  <si>
    <t>(ｳｴｲﾄ×8)</t>
    <phoneticPr fontId="2"/>
  </si>
  <si>
    <t>A</t>
    <phoneticPr fontId="2"/>
  </si>
  <si>
    <t>疾患の重篤度</t>
    <phoneticPr fontId="2"/>
  </si>
  <si>
    <t>軽度</t>
    <rPh sb="0" eb="2">
      <t>ケイド</t>
    </rPh>
    <phoneticPr fontId="2"/>
  </si>
  <si>
    <t>中等度</t>
    <rPh sb="0" eb="2">
      <t>チュウトウ</t>
    </rPh>
    <rPh sb="2" eb="3">
      <t>ド</t>
    </rPh>
    <phoneticPr fontId="2"/>
  </si>
  <si>
    <t>重症又は重篤</t>
    <rPh sb="0" eb="2">
      <t>ジュウショウ</t>
    </rPh>
    <rPh sb="2" eb="3">
      <t>マタ</t>
    </rPh>
    <rPh sb="4" eb="6">
      <t>ジュウトク</t>
    </rPh>
    <phoneticPr fontId="2"/>
  </si>
  <si>
    <t>B</t>
  </si>
  <si>
    <t>入院・外来の別</t>
    <phoneticPr fontId="2"/>
  </si>
  <si>
    <t>外来</t>
    <rPh sb="0" eb="2">
      <t>ガイライ</t>
    </rPh>
    <phoneticPr fontId="2"/>
  </si>
  <si>
    <t>入院</t>
    <rPh sb="0" eb="2">
      <t>ニュウイン</t>
    </rPh>
    <phoneticPr fontId="2"/>
  </si>
  <si>
    <t>C</t>
    <phoneticPr fontId="2"/>
  </si>
  <si>
    <t>相の種類</t>
    <phoneticPr fontId="2"/>
  </si>
  <si>
    <t>Ⅲ相</t>
  </si>
  <si>
    <t>Ⅱ相</t>
    <phoneticPr fontId="2"/>
  </si>
  <si>
    <t>Ⅰ相</t>
    <phoneticPr fontId="2"/>
  </si>
  <si>
    <t>D</t>
  </si>
  <si>
    <t>デザイン</t>
    <phoneticPr fontId="2"/>
  </si>
  <si>
    <t>オ－プン</t>
    <phoneticPr fontId="2"/>
  </si>
  <si>
    <t>単盲検</t>
    <phoneticPr fontId="2"/>
  </si>
  <si>
    <t>二重盲検</t>
    <phoneticPr fontId="2"/>
  </si>
  <si>
    <t>E</t>
    <phoneticPr fontId="2"/>
  </si>
  <si>
    <t>プラセボの使用</t>
    <rPh sb="5" eb="7">
      <t>シヨウ</t>
    </rPh>
    <phoneticPr fontId="2"/>
  </si>
  <si>
    <t>使用</t>
    <rPh sb="0" eb="2">
      <t>シヨウ</t>
    </rPh>
    <phoneticPr fontId="2"/>
  </si>
  <si>
    <t>F</t>
    <phoneticPr fontId="2"/>
  </si>
  <si>
    <t>併用薬の使用</t>
    <rPh sb="0" eb="2">
      <t>ヘイヨウ</t>
    </rPh>
    <rPh sb="2" eb="3">
      <t>ヤク</t>
    </rPh>
    <rPh sb="4" eb="6">
      <t>シヨウ</t>
    </rPh>
    <phoneticPr fontId="2"/>
  </si>
  <si>
    <t>同効薬でも
不変使用可</t>
    <rPh sb="0" eb="1">
      <t>ドウ</t>
    </rPh>
    <rPh sb="1" eb="2">
      <t>コウ</t>
    </rPh>
    <rPh sb="2" eb="3">
      <t>ヤク</t>
    </rPh>
    <rPh sb="6" eb="8">
      <t>フヘン</t>
    </rPh>
    <rPh sb="8" eb="10">
      <t>シヨウ</t>
    </rPh>
    <rPh sb="10" eb="11">
      <t>カ</t>
    </rPh>
    <phoneticPr fontId="2"/>
  </si>
  <si>
    <t>同効薬のみ
禁止</t>
    <rPh sb="0" eb="1">
      <t>ドウ</t>
    </rPh>
    <rPh sb="1" eb="2">
      <t>コウ</t>
    </rPh>
    <rPh sb="2" eb="3">
      <t>ヤク</t>
    </rPh>
    <rPh sb="6" eb="8">
      <t>キンシ</t>
    </rPh>
    <phoneticPr fontId="2"/>
  </si>
  <si>
    <t>全面禁止</t>
    <rPh sb="0" eb="2">
      <t>ゼンメン</t>
    </rPh>
    <rPh sb="2" eb="4">
      <t>キンシ</t>
    </rPh>
    <phoneticPr fontId="2"/>
  </si>
  <si>
    <t>G</t>
    <phoneticPr fontId="2"/>
  </si>
  <si>
    <t>治験薬の投与の経路</t>
    <phoneticPr fontId="2"/>
  </si>
  <si>
    <t>外用・経口</t>
    <phoneticPr fontId="2"/>
  </si>
  <si>
    <t>皮下・筋注</t>
    <phoneticPr fontId="2"/>
  </si>
  <si>
    <t>静  注</t>
    <phoneticPr fontId="2"/>
  </si>
  <si>
    <t>点滴静注・動注</t>
    <phoneticPr fontId="2"/>
  </si>
  <si>
    <t>H</t>
    <phoneticPr fontId="2"/>
  </si>
  <si>
    <t>投与期間（　　W）</t>
    <phoneticPr fontId="2"/>
  </si>
  <si>
    <t>４週間以内</t>
    <phoneticPr fontId="2"/>
  </si>
  <si>
    <t>５～２４週</t>
    <phoneticPr fontId="2"/>
  </si>
  <si>
    <t>２５～４８週</t>
    <phoneticPr fontId="2"/>
  </si>
  <si>
    <t>４９週から２４週ごとに
３ﾎﾟｲﾝﾄずつ加算</t>
    <phoneticPr fontId="2"/>
  </si>
  <si>
    <t>I</t>
    <phoneticPr fontId="2"/>
  </si>
  <si>
    <t>ポピュレ－ション</t>
    <phoneticPr fontId="2"/>
  </si>
  <si>
    <t>成人</t>
    <phoneticPr fontId="2"/>
  </si>
  <si>
    <t>成人（高齢者・肝・腎障害等合併有）</t>
    <phoneticPr fontId="2"/>
  </si>
  <si>
    <t>小児</t>
    <rPh sb="0" eb="2">
      <t>ショウニ</t>
    </rPh>
    <phoneticPr fontId="2"/>
  </si>
  <si>
    <t>新生児、
低体重出生児</t>
    <phoneticPr fontId="2"/>
  </si>
  <si>
    <t>J</t>
    <phoneticPr fontId="2"/>
  </si>
  <si>
    <t>被験者の選出
（適格+除外基準数）</t>
    <rPh sb="0" eb="3">
      <t>ヒケンシャ</t>
    </rPh>
    <rPh sb="4" eb="6">
      <t>センシュツ</t>
    </rPh>
    <rPh sb="8" eb="10">
      <t>テキカク</t>
    </rPh>
    <rPh sb="11" eb="13">
      <t>ジョガイ</t>
    </rPh>
    <rPh sb="13" eb="15">
      <t>キジュン</t>
    </rPh>
    <rPh sb="15" eb="16">
      <t>スウ</t>
    </rPh>
    <phoneticPr fontId="2"/>
  </si>
  <si>
    <t>19以下</t>
    <rPh sb="2" eb="4">
      <t>イカ</t>
    </rPh>
    <phoneticPr fontId="2"/>
  </si>
  <si>
    <t>20～29</t>
    <phoneticPr fontId="2"/>
  </si>
  <si>
    <t>30以上</t>
    <rPh sb="2" eb="4">
      <t>イジョウ</t>
    </rPh>
    <phoneticPr fontId="2"/>
  </si>
  <si>
    <t>K</t>
    <phoneticPr fontId="2"/>
  </si>
  <si>
    <t>観察頻度
（受診回数）</t>
    <phoneticPr fontId="2"/>
  </si>
  <si>
    <t>４週に１回以内</t>
    <phoneticPr fontId="2"/>
  </si>
  <si>
    <t>４週に２回</t>
    <phoneticPr fontId="2"/>
  </si>
  <si>
    <t>４週に３回</t>
    <phoneticPr fontId="2"/>
  </si>
  <si>
    <t>４週に４回以上</t>
    <phoneticPr fontId="2"/>
  </si>
  <si>
    <t>L</t>
    <phoneticPr fontId="2"/>
  </si>
  <si>
    <t>臨床検査・自他覚症状観察項目数（受診１回当り）</t>
    <phoneticPr fontId="2"/>
  </si>
  <si>
    <t>２５項目以内</t>
    <phoneticPr fontId="2"/>
  </si>
  <si>
    <t>２６～５０項目</t>
    <phoneticPr fontId="2"/>
  </si>
  <si>
    <t xml:space="preserve">５１～１００項目
</t>
    <phoneticPr fontId="2"/>
  </si>
  <si>
    <t>１０１項目以上</t>
    <phoneticPr fontId="2"/>
  </si>
  <si>
    <t>M</t>
    <phoneticPr fontId="2"/>
  </si>
  <si>
    <t>薬物動態測定等のための採血・採尿回数（受診１回当り）</t>
    <phoneticPr fontId="2"/>
  </si>
  <si>
    <t>１ 回</t>
    <phoneticPr fontId="2"/>
  </si>
  <si>
    <t>２～３回</t>
    <phoneticPr fontId="2"/>
  </si>
  <si>
    <t>４回以上</t>
    <phoneticPr fontId="2"/>
  </si>
  <si>
    <t>N</t>
    <phoneticPr fontId="2"/>
  </si>
  <si>
    <t>機能検査、画像診断等</t>
    <phoneticPr fontId="2"/>
  </si>
  <si>
    <t>２項目以下</t>
    <rPh sb="1" eb="5">
      <t>コウモクイカ</t>
    </rPh>
    <phoneticPr fontId="2"/>
  </si>
  <si>
    <t>３～４項目</t>
    <phoneticPr fontId="2"/>
  </si>
  <si>
    <t>５項目以上</t>
    <rPh sb="1" eb="5">
      <t>コウモクイジョウ</t>
    </rPh>
    <phoneticPr fontId="2"/>
  </si>
  <si>
    <t>O</t>
    <phoneticPr fontId="2"/>
  </si>
  <si>
    <t>生検回数</t>
    <rPh sb="0" eb="2">
      <t>セイケン</t>
    </rPh>
    <rPh sb="2" eb="4">
      <t>カイスウ</t>
    </rPh>
    <phoneticPr fontId="2"/>
  </si>
  <si>
    <t>回</t>
    <rPh sb="0" eb="1">
      <t>カイ</t>
    </rPh>
    <phoneticPr fontId="2"/>
  </si>
  <si>
    <t>P</t>
    <phoneticPr fontId="2"/>
  </si>
  <si>
    <t>国際共同試験</t>
    <phoneticPr fontId="2"/>
  </si>
  <si>
    <t>該当</t>
    <phoneticPr fontId="2"/>
  </si>
  <si>
    <t>Q</t>
    <phoneticPr fontId="2"/>
  </si>
  <si>
    <t>2つ以上の同意の
必要性有</t>
    <rPh sb="2" eb="4">
      <t>イジョウ</t>
    </rPh>
    <rPh sb="5" eb="7">
      <t>ドウイ</t>
    </rPh>
    <rPh sb="9" eb="12">
      <t>ヒツヨウセイ</t>
    </rPh>
    <rPh sb="12" eb="13">
      <t>アリ</t>
    </rPh>
    <phoneticPr fontId="2"/>
  </si>
  <si>
    <t>遺伝子解析を含まない</t>
    <rPh sb="0" eb="3">
      <t>イデンシ</t>
    </rPh>
    <rPh sb="3" eb="5">
      <t>カイセキ</t>
    </rPh>
    <rPh sb="6" eb="7">
      <t>フク</t>
    </rPh>
    <phoneticPr fontId="2"/>
  </si>
  <si>
    <t>遺伝子解析を含む</t>
    <rPh sb="0" eb="3">
      <t>イデンシ</t>
    </rPh>
    <rPh sb="3" eb="5">
      <t>カイセキ</t>
    </rPh>
    <rPh sb="6" eb="7">
      <t>フク</t>
    </rPh>
    <phoneticPr fontId="2"/>
  </si>
  <si>
    <t>診療科合計</t>
    <rPh sb="0" eb="3">
      <t>シンリョウカ</t>
    </rPh>
    <rPh sb="3" eb="4">
      <t>ゴウ</t>
    </rPh>
    <rPh sb="4" eb="5">
      <t>ケイ</t>
    </rPh>
    <phoneticPr fontId="2"/>
  </si>
  <si>
    <t>R</t>
    <phoneticPr fontId="2"/>
  </si>
  <si>
    <t>その他（他科）</t>
    <rPh sb="2" eb="3">
      <t>タ</t>
    </rPh>
    <rPh sb="4" eb="5">
      <t>ホカ</t>
    </rPh>
    <rPh sb="5" eb="6">
      <t>カ</t>
    </rPh>
    <phoneticPr fontId="2"/>
  </si>
  <si>
    <t>-</t>
    <phoneticPr fontId="2"/>
  </si>
  <si>
    <t>ﾎﾟｲﾝﾄ 　 理由：</t>
    <phoneticPr fontId="2"/>
  </si>
  <si>
    <t>S</t>
    <phoneticPr fontId="2"/>
  </si>
  <si>
    <t>その他（協力部署）</t>
    <rPh sb="2" eb="3">
      <t>タ</t>
    </rPh>
    <rPh sb="4" eb="6">
      <t>キョウリョク</t>
    </rPh>
    <rPh sb="6" eb="8">
      <t>ブショ</t>
    </rPh>
    <phoneticPr fontId="2"/>
  </si>
  <si>
    <t>香大書式５（治験薬管理費）</t>
    <rPh sb="0" eb="1">
      <t>カ</t>
    </rPh>
    <rPh sb="1" eb="2">
      <t>ダイ</t>
    </rPh>
    <rPh sb="2" eb="4">
      <t>ショシキ</t>
    </rPh>
    <rPh sb="6" eb="8">
      <t>チケン</t>
    </rPh>
    <rPh sb="8" eb="9">
      <t>ヤク</t>
    </rPh>
    <rPh sb="9" eb="12">
      <t>カンリヒ</t>
    </rPh>
    <phoneticPr fontId="2"/>
  </si>
  <si>
    <t>治験薬管理費ポイント算出表－治験・医薬品－</t>
    <rPh sb="0" eb="2">
      <t>チケン</t>
    </rPh>
    <rPh sb="2" eb="3">
      <t>ヤク</t>
    </rPh>
    <rPh sb="3" eb="6">
      <t>カンリヒ</t>
    </rPh>
    <rPh sb="10" eb="12">
      <t>サンシュツ</t>
    </rPh>
    <rPh sb="12" eb="13">
      <t>ヒョウ</t>
    </rPh>
    <rPh sb="14" eb="16">
      <t>チケン</t>
    </rPh>
    <rPh sb="17" eb="20">
      <t>イヤクヒン</t>
    </rPh>
    <phoneticPr fontId="13"/>
  </si>
  <si>
    <t>治験薬管理費A（契約単位）=（ポイント①）×1000円</t>
    <rPh sb="8" eb="10">
      <t>ケイヤク</t>
    </rPh>
    <rPh sb="10" eb="12">
      <t>タンイ</t>
    </rPh>
    <phoneticPr fontId="13"/>
  </si>
  <si>
    <t>要素</t>
    <rPh sb="0" eb="2">
      <t>ヨウソ</t>
    </rPh>
    <phoneticPr fontId="13"/>
  </si>
  <si>
    <t>ウエイト</t>
    <phoneticPr fontId="13"/>
  </si>
  <si>
    <t>I
（ウエイト×1）</t>
    <phoneticPr fontId="13"/>
  </si>
  <si>
    <t>Ⅱ
（ウエイト×2）</t>
    <phoneticPr fontId="13"/>
  </si>
  <si>
    <t>Ⅲ
（ウエイト×3）</t>
    <phoneticPr fontId="13"/>
  </si>
  <si>
    <t>Ⅳ
（ウエイト×5）</t>
    <phoneticPr fontId="13"/>
  </si>
  <si>
    <t>備考</t>
    <rPh sb="0" eb="2">
      <t>ビコウ</t>
    </rPh>
    <phoneticPr fontId="13"/>
  </si>
  <si>
    <t>ポイント</t>
    <phoneticPr fontId="13"/>
  </si>
  <si>
    <t>A</t>
    <phoneticPr fontId="13"/>
  </si>
  <si>
    <t>治験薬の剤形</t>
    <rPh sb="0" eb="3">
      <t>チケンヤク</t>
    </rPh>
    <rPh sb="4" eb="6">
      <t>ザイケイ</t>
    </rPh>
    <phoneticPr fontId="13"/>
  </si>
  <si>
    <t>内服・外用剤
・予包散剤</t>
    <rPh sb="0" eb="2">
      <t>ナイフク</t>
    </rPh>
    <rPh sb="3" eb="6">
      <t>ガイヨウザイ</t>
    </rPh>
    <rPh sb="8" eb="9">
      <t>ヨ</t>
    </rPh>
    <rPh sb="9" eb="10">
      <t>ホウ</t>
    </rPh>
    <rPh sb="10" eb="12">
      <t>サンザイ</t>
    </rPh>
    <phoneticPr fontId="13"/>
  </si>
  <si>
    <t>注射剤</t>
    <phoneticPr fontId="13"/>
  </si>
  <si>
    <t>秤量散剤・
水剤</t>
    <rPh sb="0" eb="2">
      <t>ヒョウリョウ</t>
    </rPh>
    <rPh sb="2" eb="4">
      <t>サンザイ</t>
    </rPh>
    <rPh sb="6" eb="8">
      <t>スイザイ</t>
    </rPh>
    <phoneticPr fontId="13"/>
  </si>
  <si>
    <t>B</t>
    <phoneticPr fontId="2"/>
  </si>
  <si>
    <t>B</t>
    <phoneticPr fontId="13"/>
  </si>
  <si>
    <t>治験薬の種目</t>
    <rPh sb="0" eb="2">
      <t>チケン</t>
    </rPh>
    <rPh sb="2" eb="3">
      <t>ヤク</t>
    </rPh>
    <rPh sb="4" eb="6">
      <t>シュモク</t>
    </rPh>
    <phoneticPr fontId="13"/>
  </si>
  <si>
    <t>一般・毒・劇薬</t>
    <rPh sb="0" eb="2">
      <t>イッパン</t>
    </rPh>
    <rPh sb="3" eb="4">
      <t>ドク</t>
    </rPh>
    <rPh sb="5" eb="7">
      <t>ゲキヤク</t>
    </rPh>
    <phoneticPr fontId="13"/>
  </si>
  <si>
    <t>向精神薬・特定生物製剤</t>
    <rPh sb="0" eb="1">
      <t>ム</t>
    </rPh>
    <rPh sb="1" eb="3">
      <t>セイシン</t>
    </rPh>
    <rPh sb="3" eb="4">
      <t>ヤク</t>
    </rPh>
    <rPh sb="5" eb="9">
      <t>トクテイセイブツ</t>
    </rPh>
    <rPh sb="9" eb="11">
      <t>セイザイ</t>
    </rPh>
    <phoneticPr fontId="13"/>
  </si>
  <si>
    <t>麻薬・大麻
覚醒剤原料</t>
    <rPh sb="0" eb="2">
      <t>マヤク</t>
    </rPh>
    <rPh sb="3" eb="5">
      <t>タイマ</t>
    </rPh>
    <rPh sb="6" eb="9">
      <t>カクセイザイ</t>
    </rPh>
    <rPh sb="9" eb="11">
      <t>ゲンリョウ</t>
    </rPh>
    <phoneticPr fontId="13"/>
  </si>
  <si>
    <t>C</t>
    <phoneticPr fontId="13"/>
  </si>
  <si>
    <t>保存状況</t>
    <rPh sb="0" eb="2">
      <t>ホゾン</t>
    </rPh>
    <rPh sb="2" eb="4">
      <t>ジョウキョウ</t>
    </rPh>
    <phoneticPr fontId="13"/>
  </si>
  <si>
    <t>室温</t>
    <rPh sb="0" eb="2">
      <t>シツオン</t>
    </rPh>
    <phoneticPr fontId="13"/>
  </si>
  <si>
    <t>恒温槽
(15～25℃)</t>
    <rPh sb="0" eb="3">
      <t>コウオンソウ</t>
    </rPh>
    <phoneticPr fontId="13"/>
  </si>
  <si>
    <t>冷所</t>
    <rPh sb="0" eb="1">
      <t>レイ</t>
    </rPh>
    <rPh sb="1" eb="2">
      <t>ショ</t>
    </rPh>
    <phoneticPr fontId="13"/>
  </si>
  <si>
    <t>冷凍、
麻薬金庫</t>
    <rPh sb="0" eb="2">
      <t>レイトウ</t>
    </rPh>
    <rPh sb="4" eb="6">
      <t>マヤク</t>
    </rPh>
    <rPh sb="6" eb="8">
      <t>キンコ</t>
    </rPh>
    <phoneticPr fontId="13"/>
  </si>
  <si>
    <t>合　　　計</t>
    <rPh sb="0" eb="1">
      <t>ゴウ</t>
    </rPh>
    <rPh sb="4" eb="5">
      <t>ケイ</t>
    </rPh>
    <phoneticPr fontId="13"/>
  </si>
  <si>
    <t>１契約当たりのポイント（年度毎）　　合計（　①　）</t>
    <rPh sb="1" eb="3">
      <t>ケイヤク</t>
    </rPh>
    <rPh sb="3" eb="4">
      <t>ア</t>
    </rPh>
    <rPh sb="12" eb="14">
      <t>ネンド</t>
    </rPh>
    <rPh sb="14" eb="15">
      <t>マイ</t>
    </rPh>
    <rPh sb="18" eb="20">
      <t>ゴウケイ</t>
    </rPh>
    <phoneticPr fontId="13"/>
  </si>
  <si>
    <t>治験薬管理費B（症例単位）=（ポイント②）×1000円／症例毎</t>
    <rPh sb="10" eb="12">
      <t>タンイ</t>
    </rPh>
    <rPh sb="28" eb="30">
      <t>ショウレイ</t>
    </rPh>
    <rPh sb="30" eb="31">
      <t>マイ</t>
    </rPh>
    <phoneticPr fontId="13"/>
  </si>
  <si>
    <t>D</t>
    <phoneticPr fontId="2"/>
  </si>
  <si>
    <t>D</t>
    <phoneticPr fontId="13"/>
  </si>
  <si>
    <t>提供される治験使用薬の剤数、規格数</t>
    <rPh sb="0" eb="2">
      <t>テイキョウ</t>
    </rPh>
    <rPh sb="7" eb="9">
      <t>シヨウ</t>
    </rPh>
    <phoneticPr fontId="13"/>
  </si>
  <si>
    <t>1または2</t>
    <phoneticPr fontId="13"/>
  </si>
  <si>
    <t>5以上</t>
    <rPh sb="1" eb="3">
      <t>イジョウ</t>
    </rPh>
    <phoneticPr fontId="13"/>
  </si>
  <si>
    <t>E</t>
    <phoneticPr fontId="13"/>
  </si>
  <si>
    <t>デザイン</t>
    <phoneticPr fontId="13"/>
  </si>
  <si>
    <t>オープン
(薬剤番号等の指定なし)</t>
    <rPh sb="6" eb="11">
      <t>ヤクザイバンゴウトウ</t>
    </rPh>
    <rPh sb="12" eb="14">
      <t>シテイ</t>
    </rPh>
    <phoneticPr fontId="13"/>
  </si>
  <si>
    <t>オープン
(薬剤番号等の指定あり)</t>
    <rPh sb="6" eb="8">
      <t>ヤクザイ</t>
    </rPh>
    <rPh sb="8" eb="11">
      <t>バンゴウトウ</t>
    </rPh>
    <rPh sb="12" eb="14">
      <t>シテイ</t>
    </rPh>
    <phoneticPr fontId="13"/>
  </si>
  <si>
    <t>単盲検及び
二重盲検</t>
    <rPh sb="0" eb="3">
      <t>タンモウケン</t>
    </rPh>
    <rPh sb="3" eb="4">
      <t>オヨ</t>
    </rPh>
    <rPh sb="6" eb="10">
      <t>ニジュウ</t>
    </rPh>
    <phoneticPr fontId="13"/>
  </si>
  <si>
    <t>二重盲検
(非盲検対応)</t>
    <rPh sb="0" eb="4">
      <t>ニジュウモウケン</t>
    </rPh>
    <rPh sb="6" eb="9">
      <t>ヒモウケン</t>
    </rPh>
    <rPh sb="9" eb="11">
      <t>タイオウ</t>
    </rPh>
    <phoneticPr fontId="13"/>
  </si>
  <si>
    <t>F</t>
    <phoneticPr fontId="13"/>
  </si>
  <si>
    <t>調剤及び出庫回数</t>
    <phoneticPr fontId="13"/>
  </si>
  <si>
    <t>単回</t>
    <rPh sb="0" eb="2">
      <t>タンカイ</t>
    </rPh>
    <phoneticPr fontId="13"/>
  </si>
  <si>
    <t>2～6回</t>
    <rPh sb="3" eb="4">
      <t>カイ</t>
    </rPh>
    <phoneticPr fontId="13"/>
  </si>
  <si>
    <t>7～12回</t>
    <rPh sb="4" eb="5">
      <t>カイ</t>
    </rPh>
    <phoneticPr fontId="13"/>
  </si>
  <si>
    <t>13回から6回ごとに6ポイントを加算</t>
    <rPh sb="2" eb="3">
      <t>カイ</t>
    </rPh>
    <rPh sb="6" eb="7">
      <t>カイ</t>
    </rPh>
    <rPh sb="16" eb="18">
      <t>カサン</t>
    </rPh>
    <phoneticPr fontId="13"/>
  </si>
  <si>
    <t>G</t>
    <phoneticPr fontId="13"/>
  </si>
  <si>
    <t>調製後の注射剤直接容器保管</t>
    <rPh sb="0" eb="2">
      <t>チョウセイ</t>
    </rPh>
    <rPh sb="2" eb="3">
      <t>ゴ</t>
    </rPh>
    <rPh sb="4" eb="6">
      <t>チュウシャ</t>
    </rPh>
    <rPh sb="6" eb="7">
      <t>ザイ</t>
    </rPh>
    <rPh sb="7" eb="9">
      <t>チョクセツ</t>
    </rPh>
    <rPh sb="9" eb="11">
      <t>ヨウキ</t>
    </rPh>
    <rPh sb="11" eb="13">
      <t>ホカン</t>
    </rPh>
    <phoneticPr fontId="13"/>
  </si>
  <si>
    <t>必要</t>
    <rPh sb="0" eb="2">
      <t>ヒツヨウ</t>
    </rPh>
    <phoneticPr fontId="13"/>
  </si>
  <si>
    <t>H</t>
    <phoneticPr fontId="13"/>
  </si>
  <si>
    <t>納入方法</t>
    <phoneticPr fontId="13"/>
  </si>
  <si>
    <t>単回</t>
    <rPh sb="0" eb="1">
      <t>タン</t>
    </rPh>
    <rPh sb="1" eb="2">
      <t>カイ</t>
    </rPh>
    <phoneticPr fontId="13"/>
  </si>
  <si>
    <t>分割
（発注不要）</t>
    <rPh sb="0" eb="2">
      <t>ブンカツ</t>
    </rPh>
    <rPh sb="4" eb="6">
      <t>ハッチュウ</t>
    </rPh>
    <rPh sb="6" eb="8">
      <t>フヨウ</t>
    </rPh>
    <phoneticPr fontId="13"/>
  </si>
  <si>
    <t>分割
（発注必要）</t>
    <rPh sb="0" eb="2">
      <t>ブンカツ</t>
    </rPh>
    <rPh sb="4" eb="6">
      <t>ハッチュウ</t>
    </rPh>
    <rPh sb="6" eb="8">
      <t>ヒツヨウ</t>
    </rPh>
    <phoneticPr fontId="13"/>
  </si>
  <si>
    <t>I</t>
    <phoneticPr fontId="13"/>
  </si>
  <si>
    <t>薬剤師によるIXRS入力
(複数該当する場合は高い方のウエイトで算出)</t>
    <rPh sb="0" eb="3">
      <t>ヤクザイシ</t>
    </rPh>
    <rPh sb="10" eb="12">
      <t>ニュウリョク</t>
    </rPh>
    <rPh sb="14" eb="18">
      <t>フクスウガイトウ</t>
    </rPh>
    <rPh sb="20" eb="22">
      <t>バアイ</t>
    </rPh>
    <rPh sb="23" eb="24">
      <t>タカ</t>
    </rPh>
    <rPh sb="25" eb="26">
      <t>ホウ</t>
    </rPh>
    <rPh sb="32" eb="34">
      <t>サンシュツ</t>
    </rPh>
    <phoneticPr fontId="2"/>
  </si>
  <si>
    <t>治験薬受領
登録必要</t>
    <rPh sb="0" eb="3">
      <t>チケンヤク</t>
    </rPh>
    <rPh sb="3" eb="5">
      <t>ジュリョウ</t>
    </rPh>
    <rPh sb="6" eb="8">
      <t>トウロク</t>
    </rPh>
    <rPh sb="8" eb="10">
      <t>ヒツヨウ</t>
    </rPh>
    <phoneticPr fontId="2"/>
  </si>
  <si>
    <t>払出時操作
必要</t>
    <rPh sb="0" eb="3">
      <t>ハライダシジ</t>
    </rPh>
    <rPh sb="3" eb="5">
      <t>ソウサ</t>
    </rPh>
    <rPh sb="6" eb="8">
      <t>ヒツヨウ</t>
    </rPh>
    <phoneticPr fontId="13"/>
  </si>
  <si>
    <t>使用後回収時　操作必要</t>
    <rPh sb="0" eb="3">
      <t>シヨウゴ</t>
    </rPh>
    <rPh sb="3" eb="5">
      <t>カイシュウ</t>
    </rPh>
    <rPh sb="5" eb="6">
      <t>ジ</t>
    </rPh>
    <rPh sb="7" eb="9">
      <t>ソウサ</t>
    </rPh>
    <rPh sb="9" eb="11">
      <t>ヒツヨウ</t>
    </rPh>
    <phoneticPr fontId="2"/>
  </si>
  <si>
    <t>J</t>
    <phoneticPr fontId="13"/>
  </si>
  <si>
    <r>
      <t>土日祝日の調製</t>
    </r>
    <r>
      <rPr>
        <vertAlign val="superscript"/>
        <sz val="11"/>
        <rFont val="ＭＳ Ｐゴシック"/>
        <family val="3"/>
        <charset val="128"/>
      </rPr>
      <t>*</t>
    </r>
    <rPh sb="0" eb="2">
      <t>ドニチ</t>
    </rPh>
    <rPh sb="2" eb="4">
      <t>シュクジツ</t>
    </rPh>
    <rPh sb="5" eb="7">
      <t>チョウセイ</t>
    </rPh>
    <phoneticPr fontId="13"/>
  </si>
  <si>
    <t>あり</t>
    <phoneticPr fontId="2"/>
  </si>
  <si>
    <t>あり</t>
    <phoneticPr fontId="13"/>
  </si>
  <si>
    <t>K</t>
    <phoneticPr fontId="13"/>
  </si>
  <si>
    <t>薬剤師が行う調剤条件</t>
    <rPh sb="0" eb="3">
      <t>ヤクザイシ</t>
    </rPh>
    <rPh sb="4" eb="5">
      <t>オコナ</t>
    </rPh>
    <phoneticPr fontId="13"/>
  </si>
  <si>
    <t>計数調剤</t>
    <rPh sb="0" eb="2">
      <t>ケイスウ</t>
    </rPh>
    <rPh sb="2" eb="4">
      <t>チョウザイ</t>
    </rPh>
    <phoneticPr fontId="13"/>
  </si>
  <si>
    <t>秤量調剤</t>
    <rPh sb="0" eb="2">
      <t>ヒョウリョウ</t>
    </rPh>
    <rPh sb="2" eb="4">
      <t>チョウザイ</t>
    </rPh>
    <phoneticPr fontId="13"/>
  </si>
  <si>
    <t>注射剤調製
(殺細胞性抗癌剤以外)</t>
    <rPh sb="0" eb="2">
      <t>チュウシャ</t>
    </rPh>
    <rPh sb="2" eb="3">
      <t>ザイ</t>
    </rPh>
    <rPh sb="3" eb="5">
      <t>チョウセイ</t>
    </rPh>
    <rPh sb="7" eb="11">
      <t>サツサイボウセイ</t>
    </rPh>
    <rPh sb="11" eb="14">
      <t>コウガンザイ</t>
    </rPh>
    <rPh sb="14" eb="16">
      <t>イガイ</t>
    </rPh>
    <phoneticPr fontId="13"/>
  </si>
  <si>
    <t>閉鎖式調製
器具を使用する調製(殺細胞性抗癌剤)</t>
    <rPh sb="0" eb="2">
      <t>ヘイサ</t>
    </rPh>
    <rPh sb="2" eb="3">
      <t>シキ</t>
    </rPh>
    <rPh sb="3" eb="5">
      <t>チョウセイ</t>
    </rPh>
    <rPh sb="6" eb="8">
      <t>キグ</t>
    </rPh>
    <rPh sb="9" eb="11">
      <t>シヨウ</t>
    </rPh>
    <rPh sb="13" eb="15">
      <t>チョウセイ</t>
    </rPh>
    <rPh sb="16" eb="20">
      <t>サツサイボウセイ</t>
    </rPh>
    <rPh sb="20" eb="23">
      <t>コウガンザイ</t>
    </rPh>
    <phoneticPr fontId="13"/>
  </si>
  <si>
    <t>１症例当たりのポイント（症例毎）　　合計（　②　）</t>
    <rPh sb="1" eb="3">
      <t>ショウレイ</t>
    </rPh>
    <rPh sb="3" eb="4">
      <t>ア</t>
    </rPh>
    <rPh sb="12" eb="14">
      <t>ショウレイ</t>
    </rPh>
    <rPh sb="14" eb="15">
      <t>マイ</t>
    </rPh>
    <rPh sb="18" eb="20">
      <t>ゴウケイ</t>
    </rPh>
    <phoneticPr fontId="13"/>
  </si>
  <si>
    <t>部分に〇印を入力していただくと、自動的に計算されます。</t>
    <rPh sb="0" eb="2">
      <t>ブブン</t>
    </rPh>
    <rPh sb="4" eb="5">
      <t>シルシ</t>
    </rPh>
    <rPh sb="6" eb="8">
      <t>ニュウリョク</t>
    </rPh>
    <rPh sb="16" eb="19">
      <t>ジドウテキ</t>
    </rPh>
    <rPh sb="20" eb="22">
      <t>ケイサン</t>
    </rPh>
    <phoneticPr fontId="13"/>
  </si>
  <si>
    <t>*</t>
    <phoneticPr fontId="13"/>
  </si>
  <si>
    <t>プロトコール上、平日営業時間帯以外に対応が必要な場合が該当</t>
    <rPh sb="6" eb="7">
      <t>ジョウ</t>
    </rPh>
    <rPh sb="8" eb="10">
      <t>ヘイジツ</t>
    </rPh>
    <rPh sb="10" eb="12">
      <t>エイギョウ</t>
    </rPh>
    <rPh sb="12" eb="14">
      <t>ジカン</t>
    </rPh>
    <rPh sb="14" eb="15">
      <t>タイ</t>
    </rPh>
    <rPh sb="15" eb="17">
      <t>イガイ</t>
    </rPh>
    <rPh sb="18" eb="20">
      <t>タイオウ</t>
    </rPh>
    <rPh sb="21" eb="23">
      <t>ヒツヨウ</t>
    </rPh>
    <rPh sb="24" eb="26">
      <t>バアイ</t>
    </rPh>
    <rPh sb="27" eb="29">
      <t>ガイトウ</t>
    </rPh>
    <phoneticPr fontId="13"/>
  </si>
  <si>
    <t>香大書式５（検査管理費）</t>
    <rPh sb="0" eb="1">
      <t>カ</t>
    </rPh>
    <rPh sb="1" eb="2">
      <t>ダイ</t>
    </rPh>
    <rPh sb="2" eb="4">
      <t>ショシキ</t>
    </rPh>
    <rPh sb="6" eb="8">
      <t>ケンサ</t>
    </rPh>
    <rPh sb="8" eb="11">
      <t>カンリヒ</t>
    </rPh>
    <phoneticPr fontId="2"/>
  </si>
  <si>
    <t>該当欄に「数字」を入れてください。</t>
    <rPh sb="0" eb="2">
      <t>ガイトウ</t>
    </rPh>
    <rPh sb="2" eb="3">
      <t>ラン</t>
    </rPh>
    <rPh sb="5" eb="7">
      <t>スウジ</t>
    </rPh>
    <rPh sb="9" eb="10">
      <t>イ</t>
    </rPh>
    <phoneticPr fontId="2"/>
  </si>
  <si>
    <t xml:space="preserve">検査管理費ポイント算出表  </t>
    <phoneticPr fontId="2"/>
  </si>
  <si>
    <t>(ｳｴｲﾄ×2)</t>
    <phoneticPr fontId="2"/>
  </si>
  <si>
    <t>外注検査・
依頼者手順による検査</t>
    <rPh sb="0" eb="2">
      <t>ガイチュウ</t>
    </rPh>
    <rPh sb="2" eb="4">
      <t>ケンサ</t>
    </rPh>
    <rPh sb="6" eb="9">
      <t>イライシャ</t>
    </rPh>
    <rPh sb="9" eb="11">
      <t>テジュン</t>
    </rPh>
    <rPh sb="14" eb="16">
      <t>ケンサ</t>
    </rPh>
    <phoneticPr fontId="2"/>
  </si>
  <si>
    <t>治験期間全体
　　×（回数）</t>
    <rPh sb="0" eb="2">
      <t>チケン</t>
    </rPh>
    <rPh sb="2" eb="4">
      <t>キカン</t>
    </rPh>
    <rPh sb="4" eb="6">
      <t>ゼンタイ</t>
    </rPh>
    <rPh sb="11" eb="13">
      <t>カイスウ</t>
    </rPh>
    <phoneticPr fontId="2"/>
  </si>
  <si>
    <t>生理検査の実施</t>
    <rPh sb="0" eb="2">
      <t>セイリ</t>
    </rPh>
    <rPh sb="2" eb="4">
      <t>ケンサ</t>
    </rPh>
    <rPh sb="5" eb="7">
      <t>ジッシ</t>
    </rPh>
    <phoneticPr fontId="2"/>
  </si>
  <si>
    <t>治験期間全体
　　　　×（回数）
依頼者手順による検査</t>
    <rPh sb="0" eb="2">
      <t>チケン</t>
    </rPh>
    <rPh sb="2" eb="4">
      <t>キカン</t>
    </rPh>
    <rPh sb="4" eb="6">
      <t>ゼンタイ</t>
    </rPh>
    <rPh sb="13" eb="15">
      <t>カイスウ</t>
    </rPh>
    <rPh sb="17" eb="20">
      <t>イライシャ</t>
    </rPh>
    <rPh sb="20" eb="22">
      <t>テジュン</t>
    </rPh>
    <rPh sb="25" eb="27">
      <t>ケンサ</t>
    </rPh>
    <phoneticPr fontId="2"/>
  </si>
  <si>
    <t>検査管理費合計</t>
    <rPh sb="0" eb="2">
      <t>ケンサ</t>
    </rPh>
    <rPh sb="2" eb="5">
      <t>カンリヒ</t>
    </rPh>
    <rPh sb="5" eb="6">
      <t>ゴウ</t>
    </rPh>
    <rPh sb="6" eb="7">
      <t>ケイ</t>
    </rPh>
    <phoneticPr fontId="2"/>
  </si>
  <si>
    <t>検査管理費ポイント算出表  （スクリーニング期脱落症例）</t>
    <phoneticPr fontId="2"/>
  </si>
  <si>
    <t>スクリーニング
　　×（回数）</t>
    <rPh sb="12" eb="14">
      <t>カイスウ</t>
    </rPh>
    <phoneticPr fontId="2"/>
  </si>
  <si>
    <t>スクリーニング
　　　　×（回数）
依頼者手順による検査</t>
    <phoneticPr fontId="2"/>
  </si>
  <si>
    <t>１症例あたり検査管理費：＠1,000円×合計ポイント</t>
    <rPh sb="1" eb="3">
      <t>ショウレイ</t>
    </rPh>
    <rPh sb="6" eb="8">
      <t>ケンサ</t>
    </rPh>
    <rPh sb="18" eb="19">
      <t>エン</t>
    </rPh>
    <rPh sb="20" eb="22">
      <t>ゴウケイ</t>
    </rPh>
    <phoneticPr fontId="2"/>
  </si>
  <si>
    <t>香大書式５（放射線管理費）</t>
    <rPh sb="0" eb="1">
      <t>カ</t>
    </rPh>
    <rPh sb="1" eb="2">
      <t>ダイ</t>
    </rPh>
    <rPh sb="2" eb="4">
      <t>ショシキ</t>
    </rPh>
    <rPh sb="6" eb="9">
      <t>ホウシャセン</t>
    </rPh>
    <rPh sb="9" eb="12">
      <t>カンリヒ</t>
    </rPh>
    <phoneticPr fontId="2"/>
  </si>
  <si>
    <t>該当欄に「数字又は〇」を入れてください。</t>
    <rPh sb="0" eb="2">
      <t>ガイトウ</t>
    </rPh>
    <rPh sb="2" eb="3">
      <t>ラン</t>
    </rPh>
    <rPh sb="5" eb="7">
      <t>スウジ</t>
    </rPh>
    <rPh sb="7" eb="8">
      <t>マタ</t>
    </rPh>
    <rPh sb="12" eb="13">
      <t>イ</t>
    </rPh>
    <phoneticPr fontId="2"/>
  </si>
  <si>
    <t xml:space="preserve">放射線管理費ポイント算出表  </t>
    <rPh sb="0" eb="3">
      <t>ホウシャセン</t>
    </rPh>
    <phoneticPr fontId="2"/>
  </si>
  <si>
    <t>撮影回数</t>
    <rPh sb="0" eb="2">
      <t>サツエイ</t>
    </rPh>
    <rPh sb="2" eb="4">
      <t>カイスウ</t>
    </rPh>
    <phoneticPr fontId="2"/>
  </si>
  <si>
    <t>治験期間全体
　　×（回数）
依頼者手順による撮影</t>
    <rPh sb="0" eb="2">
      <t>チケン</t>
    </rPh>
    <rPh sb="2" eb="4">
      <t>キカン</t>
    </rPh>
    <rPh sb="4" eb="6">
      <t>ゼンタイ</t>
    </rPh>
    <rPh sb="11" eb="13">
      <t>カイスウ</t>
    </rPh>
    <rPh sb="23" eb="25">
      <t>サツエイ</t>
    </rPh>
    <phoneticPr fontId="2"/>
  </si>
  <si>
    <t>テスト画像の有無</t>
    <rPh sb="3" eb="5">
      <t>ガゾウ</t>
    </rPh>
    <rPh sb="6" eb="8">
      <t>ウム</t>
    </rPh>
    <phoneticPr fontId="2"/>
  </si>
  <si>
    <t>説明会実施・
ファントム管理</t>
    <rPh sb="12" eb="14">
      <t>カンリ</t>
    </rPh>
    <phoneticPr fontId="2"/>
  </si>
  <si>
    <t>あり</t>
  </si>
  <si>
    <t>３カ月に１回以上</t>
    <rPh sb="2" eb="3">
      <t>ゲツ</t>
    </rPh>
    <rPh sb="5" eb="8">
      <t>カイイジョウ</t>
    </rPh>
    <phoneticPr fontId="2"/>
  </si>
  <si>
    <t>放射線管理費合計</t>
    <rPh sb="0" eb="3">
      <t>ホウシャセン</t>
    </rPh>
    <rPh sb="3" eb="6">
      <t>カンリヒ</t>
    </rPh>
    <rPh sb="6" eb="7">
      <t>ゴウ</t>
    </rPh>
    <rPh sb="7" eb="8">
      <t>ケイ</t>
    </rPh>
    <phoneticPr fontId="2"/>
  </si>
  <si>
    <t>放射線管理費ポイント算出表  （スクリーニング期脱落症例）</t>
    <rPh sb="0" eb="3">
      <t>ホウシャセン</t>
    </rPh>
    <phoneticPr fontId="2"/>
  </si>
  <si>
    <t>スクリーニング
　　×（回数）
依頼者手順による撮影</t>
    <rPh sb="12" eb="14">
      <t>カイスウ</t>
    </rPh>
    <phoneticPr fontId="2"/>
  </si>
  <si>
    <t>説明会実施
・ファントム管理</t>
    <rPh sb="0" eb="3">
      <t>セツメイカイ</t>
    </rPh>
    <rPh sb="3" eb="5">
      <t>ジッシ</t>
    </rPh>
    <rPh sb="12" eb="14">
      <t>カンリ</t>
    </rPh>
    <phoneticPr fontId="2"/>
  </si>
  <si>
    <t>１症例あたり放射線管理費：＠1,000円×合計ポイント</t>
    <rPh sb="1" eb="3">
      <t>ショウレイ</t>
    </rPh>
    <rPh sb="6" eb="9">
      <t>ホウシャセン</t>
    </rPh>
    <rPh sb="9" eb="12">
      <t>カンリヒ</t>
    </rPh>
    <rPh sb="19" eb="20">
      <t>エン</t>
    </rPh>
    <rPh sb="21" eb="23">
      <t>ゴウケイ</t>
    </rPh>
    <phoneticPr fontId="2"/>
  </si>
  <si>
    <t>１症例あたり病理管理費：＠1,000円×合計ポイント</t>
    <rPh sb="1" eb="3">
      <t>ショウレイ</t>
    </rPh>
    <rPh sb="6" eb="8">
      <t>ビョウリ</t>
    </rPh>
    <rPh sb="8" eb="11">
      <t>カンリヒ</t>
    </rPh>
    <rPh sb="18" eb="19">
      <t>エン</t>
    </rPh>
    <rPh sb="20" eb="22">
      <t>ゴウケイ</t>
    </rPh>
    <phoneticPr fontId="2"/>
  </si>
  <si>
    <t>病理管理費合計</t>
    <rPh sb="0" eb="2">
      <t>ビョウリ</t>
    </rPh>
    <rPh sb="2" eb="5">
      <t>カンリヒ</t>
    </rPh>
    <rPh sb="5" eb="7">
      <t>ゴウケイ</t>
    </rPh>
    <phoneticPr fontId="2"/>
  </si>
  <si>
    <t>適性判断を要するもの</t>
    <rPh sb="0" eb="2">
      <t>テキセイ</t>
    </rPh>
    <rPh sb="2" eb="4">
      <t>ハンダン</t>
    </rPh>
    <rPh sb="5" eb="6">
      <t>ヨウ</t>
    </rPh>
    <phoneticPr fontId="2"/>
  </si>
  <si>
    <t>21枚以上・
特殊処理
（依頼者手順による）</t>
    <rPh sb="2" eb="5">
      <t>マイイジョウ</t>
    </rPh>
    <rPh sb="7" eb="9">
      <t>トクシュ</t>
    </rPh>
    <rPh sb="9" eb="11">
      <t>ショリ</t>
    </rPh>
    <rPh sb="13" eb="16">
      <t>イライシャ</t>
    </rPh>
    <rPh sb="16" eb="18">
      <t>テジュン</t>
    </rPh>
    <phoneticPr fontId="2"/>
  </si>
  <si>
    <t>11～20枚</t>
    <rPh sb="5" eb="6">
      <t>マイ</t>
    </rPh>
    <phoneticPr fontId="2"/>
  </si>
  <si>
    <t>1～10枚</t>
    <rPh sb="4" eb="5">
      <t>マイ</t>
    </rPh>
    <phoneticPr fontId="2"/>
  </si>
  <si>
    <t>病理標本作成</t>
    <rPh sb="0" eb="2">
      <t>ビョウリ</t>
    </rPh>
    <rPh sb="2" eb="6">
      <t>ヒョウホンサクセイ</t>
    </rPh>
    <phoneticPr fontId="2"/>
  </si>
  <si>
    <t>病理管理費ポイント算出表  （スクリーニング期脱落症例）</t>
    <rPh sb="0" eb="2">
      <t>ビョウリ</t>
    </rPh>
    <phoneticPr fontId="2"/>
  </si>
  <si>
    <t xml:space="preserve">病理管理費ポイント算出表  </t>
    <rPh sb="0" eb="2">
      <t>ビョウリ</t>
    </rPh>
    <phoneticPr fontId="2"/>
  </si>
  <si>
    <t>該当欄に「回数」を入れてください。</t>
    <rPh sb="0" eb="2">
      <t>ガイトウ</t>
    </rPh>
    <rPh sb="2" eb="3">
      <t>ラン</t>
    </rPh>
    <rPh sb="5" eb="7">
      <t>カイスウ</t>
    </rPh>
    <rPh sb="9" eb="10">
      <t>イ</t>
    </rPh>
    <phoneticPr fontId="2"/>
  </si>
  <si>
    <t>香大書式５（病理管理費）</t>
    <rPh sb="0" eb="1">
      <t>カ</t>
    </rPh>
    <rPh sb="1" eb="2">
      <t>ダイ</t>
    </rPh>
    <rPh sb="2" eb="4">
      <t>ショシキ</t>
    </rPh>
    <rPh sb="6" eb="8">
      <t>ビョウリ</t>
    </rPh>
    <rPh sb="8" eb="11">
      <t>カンリヒ</t>
    </rPh>
    <phoneticPr fontId="2"/>
  </si>
  <si>
    <t>臨床試験研究経費ポイント算出表記入上の注意</t>
  </si>
  <si>
    <t>投与症例</t>
    <rPh sb="0" eb="2">
      <t>トウヨ</t>
    </rPh>
    <rPh sb="2" eb="4">
      <t>ショウレイ</t>
    </rPh>
    <phoneticPr fontId="2"/>
  </si>
  <si>
    <t>疾患全ての中での重篤度を意味し、個々の疾患内での相対的な重篤やプロトコル上の表現は意味しない。</t>
    <phoneticPr fontId="2"/>
  </si>
  <si>
    <t>封筒法は単盲検に相当し、電話割付法はそのための手間等を勘案し、二重盲検法に相当するものとする。</t>
    <phoneticPr fontId="2"/>
  </si>
  <si>
    <t>比較試験におけるダミ－法など複数の投与経路がある場合は、より高い方を採用する。</t>
    <phoneticPr fontId="2"/>
  </si>
  <si>
    <t>小児は１８才未満、高齢者は７５才以上とする。
治験の目的が「肝・腎」障害を有する患者を対象とする場合で、例えば、「肝機能低下又は腎機能低下のある患者における薬物動態試験」などが該当する。また、「腎障害を伴う高血圧」（腎血管性高血圧症を含む）や「認知症を伴う高齢者」もこの範囲に含める。</t>
    <rPh sb="6" eb="8">
      <t>ミマン</t>
    </rPh>
    <phoneticPr fontId="2"/>
  </si>
  <si>
    <t>「４週に２回」とは来院頻度が２週間に１回程度のものとする。「４週に３回以上」とは、急性の疾患などで１週間に１回以上の頻度で観察を要するものとする。入院例では、計画書に定められた観察時期の頻度によって区分する。最頻値とする。</t>
    <rPh sb="104" eb="107">
      <t>サイヒンチ</t>
    </rPh>
    <phoneticPr fontId="2"/>
  </si>
  <si>
    <t>プロトコルに定められた１回当りの合計項目数とする。身長、体重、心電図、単純Ｘ線等も含む。
身長・体重＝１、バイタルサイン（血圧・脈拍・体温・呼吸）＝１
※神経学的調査など、治験スケジュールの項目をカウントする。</t>
    <rPh sb="45" eb="47">
      <t>シンチョウ</t>
    </rPh>
    <rPh sb="48" eb="50">
      <t>タイジュウ</t>
    </rPh>
    <rPh sb="61" eb="63">
      <t>ケツアツ</t>
    </rPh>
    <rPh sb="64" eb="66">
      <t>ミャクハク</t>
    </rPh>
    <rPh sb="67" eb="69">
      <t>タイオン</t>
    </rPh>
    <rPh sb="70" eb="72">
      <t>コキュウ</t>
    </rPh>
    <phoneticPr fontId="2"/>
  </si>
  <si>
    <t xml:space="preserve">薬物の体内動態測定等のために時間を追って行われる採血や採尿で、１回の来院（診察)当たりの回数とする。 採血が１つの採血管を用いて複数に分かれる場合は１回と数える。なお、留置針により異なる時点で採血する場合には、採血時点の数を採血回数とする。        </t>
    <phoneticPr fontId="2"/>
  </si>
  <si>
    <t>機能検査,画像診断等</t>
    <phoneticPr fontId="2"/>
  </si>
  <si>
    <t xml:space="preserve">被験者選定や薬効評価上規定されているものとする。これらの検査にかかる費用は治験の保険外併用療養費化に伴い別途治験依頼者に請求されるが、これらの検査の技術や評価に関して考慮したもので、例えば、次の機能検査等が該当する。 </t>
    <phoneticPr fontId="2"/>
  </si>
  <si>
    <t>①超音波・ＣＴ・MRIなどの画像検査（造影剤使用は関係ない）
②畜尿（蛋白量、ｅＧＦＲ）
③マスタ－２段階法など運動負荷心電図検査ホルダ－心電図
④自動血圧計（ＡＢＰＭ）
⑤骨塩量測定（ＤＸＡ等）
⑥肝・腎機能等の負荷試験
⑦内視鏡検査
⑧心血行動態検査（心カテ）
⑨冠動脈造影（ＣＡＧ）
⑩胆道機能検査（胆汁採取） 
セットとして組まれる検査を１項目とし、治験の前後に実施したときには２項目と算定する。</t>
    <rPh sb="19" eb="22">
      <t>ゾウエイザイ</t>
    </rPh>
    <rPh sb="22" eb="24">
      <t>シヨウ</t>
    </rPh>
    <rPh sb="25" eb="27">
      <t>カンケイ</t>
    </rPh>
    <phoneticPr fontId="2"/>
  </si>
  <si>
    <t>ｳｴｲﾄ</t>
    <phoneticPr fontId="2"/>
  </si>
  <si>
    <t>投与週数</t>
    <rPh sb="0" eb="2">
      <t>トウヨ</t>
    </rPh>
    <rPh sb="2" eb="3">
      <t>シュウ</t>
    </rPh>
    <rPh sb="3" eb="4">
      <t>スウ</t>
    </rPh>
    <phoneticPr fontId="2"/>
  </si>
  <si>
    <t>ﾎﾟｲﾝﾄ</t>
    <phoneticPr fontId="2"/>
  </si>
  <si>
    <t>合計ﾎﾟｲﾝﾄ</t>
    <rPh sb="0" eb="2">
      <t>ゴウケイ</t>
    </rPh>
    <phoneticPr fontId="2"/>
  </si>
  <si>
    <t>～</t>
    <phoneticPr fontId="2"/>
  </si>
  <si>
    <t>4W以内</t>
    <rPh sb="2" eb="4">
      <t>イナイ</t>
    </rPh>
    <phoneticPr fontId="2"/>
  </si>
  <si>
    <t>調剤及び出庫回数</t>
    <rPh sb="0" eb="2">
      <t>チョウザイ</t>
    </rPh>
    <rPh sb="2" eb="3">
      <t>オヨ</t>
    </rPh>
    <rPh sb="4" eb="8">
      <t>シュッコカイスウ</t>
    </rPh>
    <phoneticPr fontId="2"/>
  </si>
  <si>
    <t>(単回)</t>
    <rPh sb="1" eb="2">
      <t>タン</t>
    </rPh>
    <rPh sb="2" eb="3">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</si>
</sst>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回&quot;"/>
    <numFmt numFmtId="178" formatCode="0_ "/>
  </numFmts>
  <fonts count="33">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
      <color theme="1"/>
      <name val="游ゴシック"/>
      <family val="2"/>
      <charset val="128"/>
      <scheme val="minor"/>
    </font>
    <font>
      <sz val="10"/>
      <color rgb="FFFF0000"/>
      <name val="游ゴシック"/>
      <family val="3"/>
      <charset val="128"/>
      <scheme val="minor"/>
    </font>
    <font>
      <sz val="11"/>
      <color theme="1" tint="0.499984740745262"/>
      <name val="游ゴシック"/>
      <family val="2"/>
      <charset val="128"/>
      <scheme val="minor"/>
    </font>
    <font>
      <sz val="11"/>
      <name val="游ゴシック"/>
      <family val="2"/>
      <charset val="128"/>
      <scheme val="minor"/>
    </font>
    <font>
      <sz val="14"/>
      <color theme="1"/>
      <name val="ＭＳ 明朝"/>
      <family val="1"/>
      <charset val="128"/>
    </font>
    <font>
      <sz val="10.5"/>
      <color theme="1"/>
      <name val="ＭＳ 明朝"/>
      <family val="1"/>
      <charset val="128"/>
    </font>
    <font>
      <sz val="10"/>
      <color theme="1"/>
      <name val="ＭＳ 明朝"/>
      <family val="1"/>
      <charset val="128"/>
    </font>
    <font>
      <sz val="11"/>
      <color theme="1"/>
      <name val="ＭＳ 明朝"/>
      <family val="1"/>
      <charset val="128"/>
    </font>
    <font>
      <sz val="11"/>
      <name val="ＭＳ Ｐゴシック"/>
      <family val="3"/>
      <charset val="128"/>
    </font>
    <font>
      <sz val="10"/>
      <name val="ＭＳ 明朝"/>
      <family val="1"/>
      <charset val="128"/>
    </font>
    <font>
      <sz val="6"/>
      <name val="ＭＳ Ｐゴシック"/>
      <family val="3"/>
      <charset val="128"/>
    </font>
    <font>
      <sz val="9"/>
      <color theme="1"/>
      <name val="ＭＳ 明朝"/>
      <family val="1"/>
      <charset val="128"/>
    </font>
    <font>
      <sz val="9"/>
      <name val="ＭＳ 明朝"/>
      <family val="1"/>
      <charset val="128"/>
    </font>
    <font>
      <sz val="11"/>
      <name val="ＭＳ 明朝"/>
      <family val="1"/>
      <charset val="128"/>
    </font>
    <font>
      <strike/>
      <sz val="10"/>
      <name val="ＭＳ 明朝"/>
      <family val="1"/>
      <charset val="128"/>
    </font>
    <font>
      <b/>
      <sz val="11"/>
      <color theme="1"/>
      <name val="ＭＳ 明朝"/>
      <family val="1"/>
      <charset val="128"/>
    </font>
    <font>
      <sz val="9"/>
      <color indexed="81"/>
      <name val="MS P ゴシック"/>
      <family val="3"/>
      <charset val="128"/>
    </font>
    <font>
      <sz val="8"/>
      <name val="ＭＳ Ｐゴシック"/>
      <family val="3"/>
      <charset val="128"/>
    </font>
    <font>
      <b/>
      <sz val="11"/>
      <color rgb="FFFF0000"/>
      <name val="ＭＳ Ｐゴシック"/>
      <family val="3"/>
      <charset val="128"/>
    </font>
    <font>
      <sz val="10"/>
      <name val="ＭＳ Ｐゴシック"/>
      <family val="3"/>
      <charset val="128"/>
    </font>
    <font>
      <sz val="9"/>
      <name val="ＭＳ Ｐゴシック"/>
      <family val="3"/>
      <charset val="128"/>
    </font>
    <font>
      <b/>
      <sz val="16"/>
      <name val="ＭＳ Ｐゴシック"/>
      <family val="3"/>
      <charset val="128"/>
    </font>
    <font>
      <sz val="12"/>
      <name val="ＭＳ Ｐゴシック"/>
      <family val="3"/>
      <charset val="128"/>
    </font>
    <font>
      <b/>
      <sz val="11"/>
      <name val="ＭＳ Ｐゴシック"/>
      <family val="3"/>
      <charset val="128"/>
    </font>
    <font>
      <sz val="10.5"/>
      <name val="ＭＳ ゴシック"/>
      <family val="3"/>
      <charset val="128"/>
    </font>
    <font>
      <vertAlign val="superscript"/>
      <sz val="11"/>
      <name val="ＭＳ Ｐゴシック"/>
      <family val="3"/>
      <charset val="128"/>
    </font>
    <font>
      <sz val="10.5"/>
      <name val="ＭＳ 明朝"/>
      <family val="1"/>
      <charset val="128"/>
    </font>
    <font>
      <sz val="11"/>
      <color rgb="FFFF0000"/>
      <name val="ＭＳ 明朝"/>
      <family val="1"/>
      <charset val="128"/>
    </font>
    <font>
      <sz val="10"/>
      <color rgb="FFFF0000"/>
      <name val="ＭＳ 明朝"/>
      <family val="1"/>
      <charset val="128"/>
    </font>
    <font>
      <sz val="12"/>
      <color theme="1"/>
      <name val="ＭＳ 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FF"/>
        <bgColor indexed="64"/>
      </patternFill>
    </fill>
  </fills>
  <borders count="69">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style="medium">
        <color indexed="64"/>
      </right>
      <top style="medium">
        <color indexed="64"/>
      </top>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medium">
        <color indexed="64"/>
      </right>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medium">
        <color indexed="64"/>
      </right>
      <top/>
      <bottom style="hair">
        <color auto="1"/>
      </bottom>
      <diagonal/>
    </border>
    <border diagonalUp="1">
      <left style="hair">
        <color auto="1"/>
      </left>
      <right/>
      <top style="hair">
        <color auto="1"/>
      </top>
      <bottom style="hair">
        <color auto="1"/>
      </bottom>
      <diagonal style="hair">
        <color auto="1"/>
      </diagonal>
    </border>
    <border diagonalUp="1">
      <left/>
      <right style="hair">
        <color auto="1"/>
      </right>
      <top style="hair">
        <color auto="1"/>
      </top>
      <bottom style="hair">
        <color auto="1"/>
      </bottom>
      <diagonal style="hair">
        <color auto="1"/>
      </diagonal>
    </border>
    <border>
      <left style="hair">
        <color auto="1"/>
      </left>
      <right style="medium">
        <color indexed="64"/>
      </right>
      <top style="hair">
        <color auto="1"/>
      </top>
      <bottom style="hair">
        <color auto="1"/>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hair">
        <color auto="1"/>
      </right>
      <top style="double">
        <color indexed="64"/>
      </top>
      <bottom style="medium">
        <color indexed="64"/>
      </bottom>
      <diagonal/>
    </border>
    <border>
      <left style="hair">
        <color auto="1"/>
      </left>
      <right style="medium">
        <color indexed="64"/>
      </right>
      <top style="double">
        <color indexed="64"/>
      </top>
      <bottom style="medium">
        <color indexed="64"/>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top style="medium">
        <color indexed="64"/>
      </top>
      <bottom style="medium">
        <color indexed="64"/>
      </bottom>
      <diagonal/>
    </border>
    <border>
      <left/>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right/>
      <top/>
      <bottom style="hair">
        <color auto="1"/>
      </bottom>
      <diagonal/>
    </border>
    <border>
      <left style="medium">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diagonalUp="1">
      <left style="hair">
        <color auto="1"/>
      </left>
      <right/>
      <top style="hair">
        <color auto="1"/>
      </top>
      <bottom/>
      <diagonal style="hair">
        <color auto="1"/>
      </diagonal>
    </border>
    <border diagonalUp="1">
      <left/>
      <right/>
      <top style="hair">
        <color auto="1"/>
      </top>
      <bottom/>
      <diagonal style="hair">
        <color auto="1"/>
      </diagonal>
    </border>
    <border diagonalUp="1">
      <left/>
      <right style="hair">
        <color auto="1"/>
      </right>
      <top style="hair">
        <color auto="1"/>
      </top>
      <bottom/>
      <diagonal style="hair">
        <color auto="1"/>
      </diagonal>
    </border>
    <border>
      <left style="hair">
        <color auto="1"/>
      </left>
      <right/>
      <top style="hair">
        <color auto="1"/>
      </top>
      <bottom style="double">
        <color indexed="64"/>
      </bottom>
      <diagonal/>
    </border>
    <border>
      <left/>
      <right/>
      <top style="hair">
        <color auto="1"/>
      </top>
      <bottom style="double">
        <color indexed="64"/>
      </bottom>
      <diagonal/>
    </border>
    <border>
      <left/>
      <right style="hair">
        <color auto="1"/>
      </right>
      <top style="hair">
        <color auto="1"/>
      </top>
      <bottom style="double">
        <color indexed="64"/>
      </bottom>
      <diagonal/>
    </border>
    <border diagonalUp="1">
      <left style="hair">
        <color auto="1"/>
      </left>
      <right/>
      <top/>
      <bottom style="hair">
        <color auto="1"/>
      </bottom>
      <diagonal style="hair">
        <color auto="1"/>
      </diagonal>
    </border>
    <border diagonalUp="1">
      <left/>
      <right/>
      <top/>
      <bottom style="hair">
        <color auto="1"/>
      </bottom>
      <diagonal style="hair">
        <color auto="1"/>
      </diagonal>
    </border>
    <border diagonalUp="1">
      <left/>
      <right style="hair">
        <color auto="1"/>
      </right>
      <top/>
      <bottom style="hair">
        <color auto="1"/>
      </bottom>
      <diagonal style="hair">
        <color auto="1"/>
      </diagonal>
    </border>
    <border diagonalUp="1">
      <left/>
      <right/>
      <top style="hair">
        <color auto="1"/>
      </top>
      <bottom style="hair">
        <color auto="1"/>
      </bottom>
      <diagonal style="hair">
        <color auto="1"/>
      </diagonal>
    </border>
    <border>
      <left style="hair">
        <color auto="1"/>
      </left>
      <right style="hair">
        <color auto="1"/>
      </right>
      <top/>
      <bottom style="hair">
        <color auto="1"/>
      </bottom>
      <diagonal/>
    </border>
    <border>
      <left style="hair">
        <color auto="1"/>
      </left>
      <right style="hair">
        <color auto="1"/>
      </right>
      <top/>
      <bottom/>
      <diagonal/>
    </border>
    <border>
      <left/>
      <right style="hair">
        <color auto="1"/>
      </right>
      <top style="medium">
        <color indexed="64"/>
      </top>
      <bottom/>
      <diagonal/>
    </border>
    <border>
      <left/>
      <right/>
      <top style="medium">
        <color indexed="64"/>
      </top>
      <bottom/>
      <diagonal/>
    </border>
    <border>
      <left style="hair">
        <color auto="1"/>
      </left>
      <right/>
      <top style="medium">
        <color indexed="64"/>
      </top>
      <bottom/>
      <diagonal/>
    </border>
    <border>
      <left style="hair">
        <color auto="1"/>
      </left>
      <right style="medium">
        <color indexed="64"/>
      </right>
      <top style="medium">
        <color indexed="64"/>
      </top>
      <bottom style="hair">
        <color auto="1"/>
      </bottom>
      <diagonal/>
    </border>
    <border>
      <left style="hair">
        <color auto="1"/>
      </left>
      <right style="medium">
        <color indexed="64"/>
      </right>
      <top style="hair">
        <color auto="1"/>
      </top>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2">
    <xf numFmtId="0" fontId="0" fillId="0" borderId="0">
      <alignment vertical="center"/>
    </xf>
    <xf numFmtId="0" fontId="11" fillId="0" borderId="0"/>
  </cellStyleXfs>
  <cellXfs count="230">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xf>
    <xf numFmtId="0" fontId="3" fillId="0" borderId="0" xfId="0" applyFont="1" applyAlignment="1">
      <alignment vertical="center" wrapText="1"/>
    </xf>
    <xf numFmtId="0" fontId="6" fillId="0" borderId="0" xfId="0" applyFont="1" applyAlignment="1">
      <alignment horizontal="right" vertical="center"/>
    </xf>
    <xf numFmtId="0" fontId="7" fillId="0" borderId="0" xfId="0" applyFont="1" applyAlignment="1">
      <alignment horizontal="left" vertical="center"/>
    </xf>
    <xf numFmtId="0" fontId="9" fillId="0" borderId="0" xfId="0" applyFont="1" applyAlignment="1">
      <alignment vertical="center" wrapText="1"/>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xf>
    <xf numFmtId="0" fontId="12" fillId="0" borderId="0" xfId="1" applyFont="1" applyAlignment="1">
      <alignment horizontal="right"/>
    </xf>
    <xf numFmtId="0" fontId="10" fillId="0" borderId="0" xfId="0" applyFont="1" applyAlignment="1"/>
    <xf numFmtId="0" fontId="8" fillId="0" borderId="0" xfId="0" applyFont="1" applyAlignment="1">
      <alignment horizontal="left"/>
    </xf>
    <xf numFmtId="0" fontId="9" fillId="0" borderId="0" xfId="0" applyFont="1" applyAlignment="1">
      <alignment horizontal="right" wrapText="1"/>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right"/>
    </xf>
    <xf numFmtId="0" fontId="14" fillId="0" borderId="9" xfId="0" applyFont="1" applyBorder="1" applyAlignment="1">
      <alignment horizontal="center" vertical="center"/>
    </xf>
    <xf numFmtId="0" fontId="14" fillId="0" borderId="10" xfId="0" applyFont="1" applyBorder="1" applyAlignment="1">
      <alignment vertical="center" wrapText="1"/>
    </xf>
    <xf numFmtId="0" fontId="10" fillId="0" borderId="10" xfId="0" applyFont="1" applyBorder="1" applyAlignment="1">
      <alignment horizontal="center" vertical="center"/>
    </xf>
    <xf numFmtId="0" fontId="10" fillId="2" borderId="10" xfId="0" applyFont="1" applyFill="1" applyBorder="1" applyAlignment="1">
      <alignment horizontal="center" vertical="center"/>
    </xf>
    <xf numFmtId="0" fontId="9" fillId="0" borderId="10" xfId="0" applyFont="1" applyBorder="1" applyAlignment="1">
      <alignment horizontal="center" vertical="center"/>
    </xf>
    <xf numFmtId="0" fontId="9" fillId="2" borderId="10" xfId="0" applyFont="1" applyFill="1" applyBorder="1" applyAlignment="1">
      <alignment horizontal="center" vertical="center"/>
    </xf>
    <xf numFmtId="0" fontId="10" fillId="0" borderId="19"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vertical="center" wrapText="1"/>
    </xf>
    <xf numFmtId="0" fontId="16" fillId="0" borderId="10" xfId="0" applyFont="1" applyBorder="1" applyAlignment="1">
      <alignment horizontal="center" vertical="center"/>
    </xf>
    <xf numFmtId="0" fontId="16" fillId="2" borderId="10" xfId="0" applyFont="1" applyFill="1" applyBorder="1" applyAlignment="1">
      <alignment horizontal="center" vertical="center"/>
    </xf>
    <xf numFmtId="0" fontId="12" fillId="0" borderId="10" xfId="0" applyFont="1" applyBorder="1" applyAlignment="1">
      <alignment horizontal="center" vertical="center"/>
    </xf>
    <xf numFmtId="0" fontId="15" fillId="0" borderId="10" xfId="0" applyFont="1" applyBorder="1" applyAlignment="1">
      <alignment horizontal="center" vertical="center" wrapText="1"/>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10" xfId="0" applyFont="1" applyBorder="1" applyAlignment="1">
      <alignment horizontal="center" vertical="center" shrinkToFit="1"/>
    </xf>
    <xf numFmtId="0" fontId="12" fillId="2" borderId="10" xfId="0" applyFont="1" applyFill="1" applyBorder="1" applyAlignment="1">
      <alignment horizontal="center" vertical="center" shrinkToFit="1"/>
    </xf>
    <xf numFmtId="0" fontId="17" fillId="2" borderId="10" xfId="0" applyFont="1" applyFill="1" applyBorder="1" applyAlignment="1">
      <alignment horizontal="center" vertical="center"/>
    </xf>
    <xf numFmtId="0" fontId="15" fillId="0" borderId="9" xfId="0" applyFont="1" applyBorder="1" applyAlignment="1">
      <alignment horizontal="center" vertical="center" wrapText="1"/>
    </xf>
    <xf numFmtId="0" fontId="16" fillId="0" borderId="19" xfId="0" applyFont="1" applyBorder="1" applyAlignment="1">
      <alignment horizontal="center" vertical="center"/>
    </xf>
    <xf numFmtId="0" fontId="16" fillId="0" borderId="0" xfId="0" applyFont="1">
      <alignment vertical="center"/>
    </xf>
    <xf numFmtId="0" fontId="12" fillId="0" borderId="10" xfId="0" applyFont="1" applyBorder="1" applyAlignment="1">
      <alignment horizontal="left" vertical="center" wrapText="1"/>
    </xf>
    <xf numFmtId="0" fontId="16" fillId="0" borderId="0" xfId="0" applyFont="1" applyAlignment="1">
      <alignment vertical="center" textRotation="255"/>
    </xf>
    <xf numFmtId="0" fontId="18" fillId="0" borderId="23" xfId="0" applyFont="1" applyBorder="1" applyAlignment="1">
      <alignment horizontal="center" vertical="center"/>
    </xf>
    <xf numFmtId="0" fontId="15" fillId="0" borderId="24" xfId="0" applyFont="1" applyBorder="1" applyAlignment="1">
      <alignment horizontal="center" vertical="center" wrapText="1"/>
    </xf>
    <xf numFmtId="0" fontId="15" fillId="0" borderId="25" xfId="0" applyFont="1" applyBorder="1" applyAlignment="1">
      <alignment vertical="center" wrapText="1"/>
    </xf>
    <xf numFmtId="0" fontId="16" fillId="0" borderId="25" xfId="0" applyFont="1" applyBorder="1" applyAlignment="1">
      <alignment horizontal="center" vertical="center"/>
    </xf>
    <xf numFmtId="0" fontId="16" fillId="3" borderId="25" xfId="0" applyFont="1" applyFill="1" applyBorder="1" applyAlignment="1">
      <alignment horizontal="center" vertical="center"/>
    </xf>
    <xf numFmtId="0" fontId="12" fillId="0" borderId="25" xfId="0" applyFont="1" applyBorder="1" applyAlignment="1">
      <alignment horizontal="left" vertical="center"/>
    </xf>
    <xf numFmtId="0" fontId="10" fillId="0" borderId="29" xfId="0" applyFont="1" applyBorder="1" applyAlignment="1">
      <alignment horizontal="center" vertical="center"/>
    </xf>
    <xf numFmtId="0" fontId="20" fillId="0" borderId="0" xfId="1" applyFont="1" applyAlignment="1">
      <alignment horizontal="left" vertical="top"/>
    </xf>
    <xf numFmtId="0" fontId="11" fillId="0" borderId="0" xfId="1"/>
    <xf numFmtId="0" fontId="11" fillId="0" borderId="0" xfId="1" applyAlignment="1">
      <alignment horizontal="center"/>
    </xf>
    <xf numFmtId="0" fontId="11" fillId="0" borderId="0" xfId="1" applyAlignment="1">
      <alignment horizontal="center" vertical="center"/>
    </xf>
    <xf numFmtId="0" fontId="22" fillId="0" borderId="0" xfId="1" applyFont="1" applyAlignment="1">
      <alignment vertical="center"/>
    </xf>
    <xf numFmtId="0" fontId="11" fillId="0" borderId="0" xfId="1" applyAlignment="1">
      <alignment horizontal="right" vertical="center"/>
    </xf>
    <xf numFmtId="0" fontId="23" fillId="0" borderId="0" xfId="1" applyFont="1" applyAlignment="1">
      <alignment vertical="center"/>
    </xf>
    <xf numFmtId="0" fontId="16" fillId="0" borderId="0" xfId="0" applyFont="1" applyAlignment="1">
      <alignment horizontal="center"/>
    </xf>
    <xf numFmtId="0" fontId="12" fillId="0" borderId="0" xfId="0" applyFont="1" applyAlignment="1">
      <alignment horizontal="center" wrapText="1"/>
    </xf>
    <xf numFmtId="0" fontId="12" fillId="0" borderId="0" xfId="0" applyFont="1" applyAlignment="1">
      <alignment horizontal="center"/>
    </xf>
    <xf numFmtId="0" fontId="9" fillId="0" borderId="0" xfId="0" applyFont="1" applyAlignment="1">
      <alignment horizontal="center"/>
    </xf>
    <xf numFmtId="0" fontId="25" fillId="0" borderId="0" xfId="1" applyFont="1" applyAlignment="1">
      <alignment horizontal="left"/>
    </xf>
    <xf numFmtId="0" fontId="26" fillId="0" borderId="0" xfId="1" applyFont="1" applyAlignment="1">
      <alignment horizontal="left" vertical="center"/>
    </xf>
    <xf numFmtId="0" fontId="11" fillId="0" borderId="30" xfId="1" applyBorder="1" applyAlignment="1">
      <alignment horizontal="center" vertical="center"/>
    </xf>
    <xf numFmtId="0" fontId="11" fillId="0" borderId="30" xfId="1" applyBorder="1" applyAlignment="1">
      <alignment horizontal="center" vertical="center" textRotation="255"/>
    </xf>
    <xf numFmtId="0" fontId="11" fillId="4" borderId="30" xfId="1" applyFill="1" applyBorder="1" applyAlignment="1">
      <alignment horizontal="center" vertical="center"/>
    </xf>
    <xf numFmtId="0" fontId="11" fillId="0" borderId="30" xfId="1" applyBorder="1" applyAlignment="1">
      <alignment horizontal="center" vertical="center" wrapText="1"/>
    </xf>
    <xf numFmtId="0" fontId="27" fillId="0" borderId="30" xfId="1" applyFont="1" applyBorder="1" applyAlignment="1">
      <alignment horizontal="center" vertical="center" wrapText="1"/>
    </xf>
    <xf numFmtId="0" fontId="11" fillId="0" borderId="0" xfId="1" applyAlignment="1">
      <alignment horizontal="left" vertical="center"/>
    </xf>
    <xf numFmtId="0" fontId="11" fillId="0" borderId="35" xfId="1" applyBorder="1" applyAlignment="1">
      <alignment horizontal="center" vertical="center"/>
    </xf>
    <xf numFmtId="0" fontId="11" fillId="4" borderId="35" xfId="1" applyFill="1" applyBorder="1" applyAlignment="1">
      <alignment horizontal="center" vertical="center"/>
    </xf>
    <xf numFmtId="0" fontId="11" fillId="0" borderId="35" xfId="1" applyBorder="1" applyAlignment="1">
      <alignment horizontal="center" vertical="center" wrapText="1"/>
    </xf>
    <xf numFmtId="0" fontId="27" fillId="0" borderId="35" xfId="1" applyFont="1" applyBorder="1" applyAlignment="1">
      <alignment horizontal="center" vertical="center" wrapText="1"/>
    </xf>
    <xf numFmtId="0" fontId="27" fillId="0" borderId="0" xfId="1" applyFont="1" applyAlignment="1">
      <alignment horizontal="center" vertical="center" wrapText="1"/>
    </xf>
    <xf numFmtId="0" fontId="16" fillId="0" borderId="0" xfId="0" applyFont="1" applyAlignment="1"/>
    <xf numFmtId="0" fontId="29" fillId="0" borderId="0" xfId="0" applyFont="1" applyAlignment="1">
      <alignment horizontal="left"/>
    </xf>
    <xf numFmtId="0" fontId="12" fillId="0" borderId="0" xfId="0" applyFont="1" applyAlignment="1">
      <alignment horizontal="right" wrapText="1"/>
    </xf>
    <xf numFmtId="0" fontId="12" fillId="0" borderId="0" xfId="0" applyFont="1" applyAlignment="1"/>
    <xf numFmtId="0" fontId="12" fillId="0" borderId="0" xfId="0" applyFont="1" applyAlignment="1">
      <alignment wrapText="1"/>
    </xf>
    <xf numFmtId="0" fontId="12" fillId="0" borderId="0" xfId="0" applyFont="1" applyAlignment="1">
      <alignment horizontal="right"/>
    </xf>
    <xf numFmtId="0" fontId="1" fillId="0" borderId="0" xfId="0" applyFont="1" applyAlignment="1">
      <alignment horizontal="center"/>
    </xf>
    <xf numFmtId="0" fontId="3" fillId="0" borderId="0" xfId="0" applyFont="1" applyAlignment="1">
      <alignment horizontal="left"/>
    </xf>
    <xf numFmtId="0" fontId="0" fillId="0" borderId="0" xfId="0" applyAlignment="1">
      <alignment horizontal="center"/>
    </xf>
    <xf numFmtId="0" fontId="0" fillId="0" borderId="0" xfId="0" applyAlignment="1">
      <alignment horizontal="right" vertical="center"/>
    </xf>
    <xf numFmtId="0" fontId="0" fillId="0" borderId="0" xfId="0" applyAlignment="1"/>
    <xf numFmtId="0" fontId="14" fillId="0" borderId="44" xfId="0" applyFont="1" applyBorder="1" applyAlignment="1">
      <alignment horizontal="center" vertical="center"/>
    </xf>
    <xf numFmtId="0" fontId="14" fillId="0" borderId="45" xfId="0" applyFont="1" applyBorder="1" applyAlignment="1">
      <alignment horizontal="left" vertical="center" wrapText="1"/>
    </xf>
    <xf numFmtId="0" fontId="9" fillId="2" borderId="47" xfId="0" applyFont="1" applyFill="1" applyBorder="1" applyAlignment="1">
      <alignment horizontal="center" vertical="center"/>
    </xf>
    <xf numFmtId="0" fontId="9" fillId="0" borderId="48" xfId="0" applyFont="1" applyBorder="1" applyAlignment="1">
      <alignment horizontal="center" vertical="center"/>
    </xf>
    <xf numFmtId="0" fontId="9" fillId="2" borderId="53" xfId="0" applyFont="1" applyFill="1" applyBorder="1" applyAlignment="1">
      <alignment horizontal="center" vertical="center"/>
    </xf>
    <xf numFmtId="0" fontId="9" fillId="0" borderId="54" xfId="0" applyFont="1" applyBorder="1" applyAlignment="1">
      <alignment horizontal="center" vertical="center"/>
    </xf>
    <xf numFmtId="0" fontId="3" fillId="0" borderId="0" xfId="0" applyFont="1">
      <alignment vertical="center"/>
    </xf>
    <xf numFmtId="176" fontId="10" fillId="0" borderId="19" xfId="0" applyNumberFormat="1" applyFont="1" applyBorder="1" applyAlignment="1">
      <alignment horizontal="center" vertical="center"/>
    </xf>
    <xf numFmtId="0" fontId="16" fillId="0" borderId="21" xfId="0" applyFont="1" applyBorder="1" applyAlignment="1">
      <alignment horizontal="center" vertical="center"/>
    </xf>
    <xf numFmtId="176" fontId="18" fillId="0" borderId="23" xfId="0" applyNumberFormat="1" applyFont="1" applyBorder="1" applyAlignment="1">
      <alignment horizontal="center" vertical="center"/>
    </xf>
    <xf numFmtId="177" fontId="18" fillId="0" borderId="23" xfId="0" applyNumberFormat="1" applyFont="1" applyBorder="1" applyAlignment="1">
      <alignment horizontal="center" vertical="center"/>
    </xf>
    <xf numFmtId="177" fontId="10" fillId="0" borderId="19" xfId="0" applyNumberFormat="1" applyFont="1" applyBorder="1" applyAlignment="1">
      <alignment horizontal="center" vertical="center"/>
    </xf>
    <xf numFmtId="49" fontId="9" fillId="0" borderId="54" xfId="0" applyNumberFormat="1" applyFont="1" applyBorder="1" applyAlignment="1">
      <alignment horizontal="center" vertical="center" textRotation="255"/>
    </xf>
    <xf numFmtId="178" fontId="9" fillId="2" borderId="53" xfId="0" applyNumberFormat="1" applyFont="1" applyFill="1" applyBorder="1" applyAlignment="1">
      <alignment horizontal="center" vertical="center" textRotation="255"/>
    </xf>
    <xf numFmtId="0" fontId="9" fillId="0" borderId="52" xfId="0" applyFont="1" applyBorder="1" applyAlignment="1">
      <alignment horizontal="center" vertical="center" wrapText="1"/>
    </xf>
    <xf numFmtId="0" fontId="9" fillId="0" borderId="52" xfId="0" applyFont="1" applyBorder="1" applyAlignment="1">
      <alignment horizontal="center" vertical="center"/>
    </xf>
    <xf numFmtId="0" fontId="30" fillId="0" borderId="0" xfId="0" applyFont="1">
      <alignment vertical="center"/>
    </xf>
    <xf numFmtId="0" fontId="31" fillId="0" borderId="0" xfId="0" applyFont="1" applyAlignment="1"/>
    <xf numFmtId="0" fontId="31" fillId="0" borderId="0" xfId="0" applyFont="1" applyAlignment="1">
      <alignment horizontal="left"/>
    </xf>
    <xf numFmtId="0" fontId="31" fillId="0" borderId="0" xfId="0" applyFont="1" applyAlignment="1">
      <alignment horizontal="right"/>
    </xf>
    <xf numFmtId="0" fontId="31" fillId="0" borderId="0" xfId="0" applyFont="1" applyAlignment="1">
      <alignment horizontal="center" vertical="center"/>
    </xf>
    <xf numFmtId="0" fontId="31" fillId="0" borderId="0" xfId="0" applyFont="1" applyAlignment="1">
      <alignment vertical="center" wrapText="1"/>
    </xf>
    <xf numFmtId="0" fontId="30" fillId="0" borderId="0" xfId="0" applyFont="1" applyAlignment="1">
      <alignment horizontal="center" vertical="center"/>
    </xf>
    <xf numFmtId="0" fontId="9" fillId="0" borderId="0" xfId="0" applyFont="1">
      <alignment vertical="center"/>
    </xf>
    <xf numFmtId="0" fontId="16" fillId="0" borderId="0" xfId="0" applyFont="1" applyAlignment="1">
      <alignment horizontal="right" vertical="center"/>
    </xf>
    <xf numFmtId="0" fontId="10" fillId="0" borderId="0" xfId="0" applyFont="1" applyAlignment="1">
      <alignment horizontal="center" vertical="center" wrapText="1"/>
    </xf>
    <xf numFmtId="0" fontId="32" fillId="0" borderId="0" xfId="0" applyFont="1" applyAlignment="1">
      <alignment horizontal="left" vertical="center"/>
    </xf>
    <xf numFmtId="0" fontId="10" fillId="0" borderId="0" xfId="0" applyFont="1" applyAlignment="1">
      <alignment vertical="center" wrapText="1"/>
    </xf>
    <xf numFmtId="0" fontId="8" fillId="0" borderId="0" xfId="0" applyFont="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vertical="center" wrapText="1"/>
    </xf>
    <xf numFmtId="0" fontId="12" fillId="0" borderId="64"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vertical="center" wrapText="1"/>
    </xf>
    <xf numFmtId="0" fontId="12" fillId="0" borderId="19" xfId="0" applyFont="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vertical="center" wrapText="1"/>
    </xf>
    <xf numFmtId="0" fontId="12" fillId="0" borderId="0" xfId="0" applyFont="1" applyAlignment="1">
      <alignment vertical="center" wrapText="1"/>
    </xf>
    <xf numFmtId="0" fontId="9" fillId="0" borderId="19" xfId="0" applyFont="1" applyBorder="1" applyAlignment="1">
      <alignment horizontal="left" vertical="center" wrapText="1"/>
    </xf>
    <xf numFmtId="0" fontId="12" fillId="0" borderId="65" xfId="0" applyFont="1" applyBorder="1" applyAlignment="1">
      <alignment horizontal="left" vertical="center" wrapText="1"/>
    </xf>
    <xf numFmtId="0" fontId="12" fillId="0" borderId="68" xfId="0" applyFont="1" applyBorder="1" applyAlignment="1">
      <alignment horizontal="left" vertical="center" wrapText="1" indent="1"/>
    </xf>
    <xf numFmtId="0" fontId="16" fillId="0" borderId="0" xfId="0" applyFont="1" applyAlignment="1">
      <alignment horizontal="center" vertical="center"/>
    </xf>
    <xf numFmtId="0" fontId="12" fillId="0" borderId="0" xfId="0" applyFont="1">
      <alignment vertical="center"/>
    </xf>
    <xf numFmtId="0" fontId="29" fillId="0" borderId="0" xfId="0" applyFont="1" applyAlignment="1">
      <alignment horizontal="left" vertical="center"/>
    </xf>
    <xf numFmtId="0" fontId="0" fillId="3" borderId="0" xfId="0" applyFill="1">
      <alignment vertical="center"/>
    </xf>
    <xf numFmtId="0" fontId="0" fillId="0" borderId="0" xfId="0" applyAlignment="1">
      <alignment horizontal="left"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12" fillId="0" borderId="1" xfId="1" applyFont="1" applyBorder="1" applyAlignment="1">
      <alignment horizontal="left"/>
    </xf>
    <xf numFmtId="0" fontId="9" fillId="0" borderId="1" xfId="0" applyFont="1" applyBorder="1" applyAlignment="1">
      <alignment horizontal="left" wrapText="1"/>
    </xf>
    <xf numFmtId="0" fontId="9" fillId="0" borderId="1" xfId="0" applyFont="1" applyBorder="1" applyAlignment="1">
      <alignment horizontal="left"/>
    </xf>
    <xf numFmtId="0" fontId="9" fillId="0" borderId="2" xfId="0" applyFont="1" applyBorder="1" applyAlignment="1">
      <alignment horizontal="left"/>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21" fillId="0" borderId="0" xfId="1" applyFont="1" applyAlignment="1">
      <alignment horizontal="center"/>
    </xf>
    <xf numFmtId="0" fontId="12" fillId="0" borderId="0" xfId="1" applyFont="1" applyAlignment="1">
      <alignment horizontal="right"/>
    </xf>
    <xf numFmtId="0" fontId="9" fillId="0" borderId="1" xfId="1" applyFont="1" applyBorder="1" applyAlignment="1">
      <alignment horizontal="left"/>
    </xf>
    <xf numFmtId="0" fontId="9" fillId="0" borderId="0" xfId="0" applyFont="1" applyAlignment="1">
      <alignment horizontal="right" wrapText="1"/>
    </xf>
    <xf numFmtId="0" fontId="12" fillId="0" borderId="0" xfId="0" applyFont="1" applyAlignment="1">
      <alignment horizontal="center"/>
    </xf>
    <xf numFmtId="0" fontId="24" fillId="0" borderId="0" xfId="1" applyFont="1" applyAlignment="1">
      <alignment horizontal="center"/>
    </xf>
    <xf numFmtId="0" fontId="11" fillId="0" borderId="30" xfId="1" applyBorder="1" applyAlignment="1">
      <alignment horizontal="center" vertical="center"/>
    </xf>
    <xf numFmtId="0" fontId="11" fillId="0" borderId="30" xfId="1" applyBorder="1" applyAlignment="1">
      <alignment horizontal="center" vertical="center" wrapText="1"/>
    </xf>
    <xf numFmtId="0" fontId="10" fillId="0" borderId="2" xfId="0" applyFont="1" applyBorder="1" applyAlignment="1">
      <alignment horizontal="left"/>
    </xf>
    <xf numFmtId="0" fontId="11" fillId="0" borderId="30" xfId="1" applyBorder="1" applyAlignment="1">
      <alignment horizontal="left" vertical="center"/>
    </xf>
    <xf numFmtId="0" fontId="11" fillId="0" borderId="31" xfId="1" applyBorder="1" applyAlignment="1">
      <alignment horizontal="center" vertical="center"/>
    </xf>
    <xf numFmtId="0" fontId="11" fillId="0" borderId="32" xfId="1" applyBorder="1" applyAlignment="1">
      <alignment horizontal="center" vertical="center"/>
    </xf>
    <xf numFmtId="0" fontId="11" fillId="0" borderId="33" xfId="1" applyBorder="1" applyAlignment="1">
      <alignment horizontal="center" vertical="center" wrapText="1"/>
    </xf>
    <xf numFmtId="0" fontId="11" fillId="0" borderId="2" xfId="1" applyBorder="1" applyAlignment="1">
      <alignment horizontal="center" vertical="center" wrapText="1"/>
    </xf>
    <xf numFmtId="0" fontId="11" fillId="0" borderId="34" xfId="1" applyBorder="1" applyAlignment="1">
      <alignment horizontal="center" vertical="center" wrapText="1"/>
    </xf>
    <xf numFmtId="0" fontId="11" fillId="0" borderId="30" xfId="1" applyBorder="1" applyAlignment="1">
      <alignment horizontal="left" vertical="center" wrapText="1"/>
    </xf>
    <xf numFmtId="0" fontId="11" fillId="0" borderId="36" xfId="1" applyBorder="1" applyAlignment="1">
      <alignment horizontal="center" vertical="center" wrapText="1"/>
    </xf>
    <xf numFmtId="0" fontId="11" fillId="0" borderId="37" xfId="1" applyBorder="1" applyAlignment="1">
      <alignment horizontal="center" vertical="center" wrapText="1"/>
    </xf>
    <xf numFmtId="0" fontId="11" fillId="0" borderId="38" xfId="1" applyBorder="1" applyAlignment="1">
      <alignment horizontal="center" vertical="center" wrapText="1"/>
    </xf>
    <xf numFmtId="0" fontId="11" fillId="0" borderId="35" xfId="1" applyBorder="1" applyAlignment="1">
      <alignment horizontal="center" vertical="center"/>
    </xf>
    <xf numFmtId="0" fontId="26" fillId="0" borderId="30" xfId="1" applyFont="1" applyBorder="1" applyAlignment="1">
      <alignment horizontal="center" vertical="center"/>
    </xf>
    <xf numFmtId="0" fontId="26" fillId="0" borderId="33" xfId="1" applyFont="1" applyBorder="1" applyAlignment="1">
      <alignment horizontal="center" vertical="center"/>
    </xf>
    <xf numFmtId="0" fontId="26" fillId="0" borderId="2" xfId="1" applyFont="1" applyBorder="1" applyAlignment="1">
      <alignment horizontal="center" vertical="center"/>
    </xf>
    <xf numFmtId="0" fontId="26" fillId="0" borderId="34" xfId="1" applyFont="1" applyBorder="1" applyAlignment="1">
      <alignment horizontal="center" vertical="center"/>
    </xf>
    <xf numFmtId="0" fontId="25" fillId="0" borderId="1" xfId="1" applyFont="1" applyBorder="1" applyAlignment="1">
      <alignment horizontal="left"/>
    </xf>
    <xf numFmtId="0" fontId="11" fillId="0" borderId="39" xfId="1" applyBorder="1" applyAlignment="1">
      <alignment horizontal="center" vertical="center"/>
    </xf>
    <xf numFmtId="0" fontId="11" fillId="0" borderId="33" xfId="1" applyBorder="1" applyAlignment="1">
      <alignment horizontal="left" vertical="center" wrapText="1"/>
    </xf>
    <xf numFmtId="0" fontId="11" fillId="0" borderId="2" xfId="1" applyBorder="1" applyAlignment="1">
      <alignment horizontal="left" vertical="center" wrapText="1"/>
    </xf>
    <xf numFmtId="0" fontId="11" fillId="0" borderId="34" xfId="1" applyBorder="1" applyAlignment="1">
      <alignment horizontal="left" vertical="center" wrapText="1"/>
    </xf>
    <xf numFmtId="0" fontId="11" fillId="0" borderId="33" xfId="1" applyBorder="1" applyAlignment="1">
      <alignment horizontal="center" vertical="center"/>
    </xf>
    <xf numFmtId="0" fontId="11" fillId="0" borderId="34" xfId="1" applyBorder="1" applyAlignment="1">
      <alignment horizontal="center" vertical="center"/>
    </xf>
    <xf numFmtId="0" fontId="12" fillId="0" borderId="1" xfId="0" applyFont="1" applyBorder="1" applyAlignment="1">
      <alignment horizontal="left" wrapText="1"/>
    </xf>
    <xf numFmtId="0" fontId="12" fillId="0" borderId="2" xfId="0" applyFont="1" applyBorder="1" applyAlignment="1">
      <alignment horizontal="left"/>
    </xf>
    <xf numFmtId="0" fontId="10" fillId="0" borderId="40" xfId="0" applyFont="1" applyBorder="1" applyAlignment="1">
      <alignment horizontal="center" vertical="center"/>
    </xf>
    <xf numFmtId="0" fontId="10" fillId="0" borderId="27"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4" fillId="0" borderId="46" xfId="0" applyFont="1" applyBorder="1" applyAlignment="1">
      <alignment horizontal="center" vertical="center" wrapText="1"/>
    </xf>
    <xf numFmtId="0" fontId="14" fillId="0" borderId="47" xfId="0" applyFont="1" applyBorder="1" applyAlignment="1">
      <alignment horizontal="center" vertical="center"/>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3" xfId="0" applyFont="1" applyBorder="1" applyAlignment="1">
      <alignment horizontal="center" vertical="center"/>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1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0" fillId="0" borderId="59" xfId="0" applyFont="1" applyBorder="1" applyAlignment="1">
      <alignment horizontal="center" vertical="center"/>
    </xf>
    <xf numFmtId="0" fontId="10" fillId="0" borderId="45" xfId="0" applyFont="1" applyBorder="1" applyAlignment="1">
      <alignment horizontal="center" vertical="center"/>
    </xf>
    <xf numFmtId="0" fontId="10" fillId="0" borderId="63" xfId="0" applyFont="1" applyBorder="1" applyAlignment="1">
      <alignment horizontal="center" vertical="center"/>
    </xf>
    <xf numFmtId="0" fontId="10" fillId="0" borderId="62" xfId="0" applyFont="1" applyBorder="1" applyAlignment="1">
      <alignment horizontal="center" vertical="center"/>
    </xf>
    <xf numFmtId="0" fontId="10" fillId="0" borderId="61" xfId="0" applyFont="1" applyBorder="1" applyAlignment="1">
      <alignment horizontal="center" vertical="center"/>
    </xf>
    <xf numFmtId="0" fontId="10" fillId="0" borderId="60" xfId="0" applyFont="1" applyBorder="1" applyAlignment="1">
      <alignment horizontal="center" vertical="center"/>
    </xf>
    <xf numFmtId="0" fontId="12" fillId="0" borderId="44"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45" xfId="0" applyFont="1" applyBorder="1" applyAlignment="1">
      <alignment horizontal="left" vertical="center" wrapText="1"/>
    </xf>
    <xf numFmtId="0" fontId="12" fillId="0" borderId="67" xfId="0" applyFont="1" applyBorder="1" applyAlignment="1">
      <alignment horizontal="left" vertical="center" wrapText="1"/>
    </xf>
    <xf numFmtId="0" fontId="0" fillId="0" borderId="0" xfId="0" applyAlignment="1">
      <alignment horizontal="center" vertical="center"/>
    </xf>
  </cellXfs>
  <cellStyles count="2">
    <cellStyle name="標準" xfId="0" builtinId="0"/>
    <cellStyle name="標準 2" xfId="1" xr:uid="{BF7E0C03-99BB-4898-8C55-2EB9CA8DAD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FFF0-06AD-4EB5-9B5A-3645A12E6E64}">
  <sheetPr>
    <tabColor rgb="FFFF0000"/>
    <pageSetUpPr fitToPage="1"/>
  </sheetPr>
  <dimension ref="A1:R32"/>
  <sheetViews>
    <sheetView tabSelected="1" view="pageBreakPreview" zoomScaleNormal="100" zoomScaleSheetLayoutView="100" workbookViewId="0">
      <selection activeCell="C6" sqref="C6:G6"/>
    </sheetView>
  </sheetViews>
  <sheetFormatPr defaultRowHeight="18"/>
  <cols>
    <col min="1" max="1" width="3.5" style="3" customWidth="1"/>
    <col min="2" max="2" width="15.4140625" style="5" customWidth="1"/>
    <col min="3" max="3" width="2.58203125" style="3" bestFit="1" customWidth="1"/>
    <col min="4" max="4" width="2.58203125" style="3" customWidth="1"/>
    <col min="5" max="5" width="12.33203125" style="3" customWidth="1"/>
    <col min="6" max="6" width="2.4140625" style="3" customWidth="1"/>
    <col min="7" max="7" width="12.33203125" style="3" customWidth="1"/>
    <col min="8" max="8" width="2.9140625" style="3" customWidth="1"/>
    <col min="9" max="9" width="12.33203125" style="3" customWidth="1"/>
    <col min="10" max="10" width="2.6640625" style="3" customWidth="1"/>
    <col min="11" max="11" width="12.33203125" style="3" customWidth="1"/>
    <col min="12" max="12" width="7.9140625" customWidth="1"/>
    <col min="13" max="13" width="1.5" customWidth="1"/>
  </cols>
  <sheetData>
    <row r="1" spans="1:13" ht="25.5" customHeight="1">
      <c r="A1" s="1" t="s">
        <v>0</v>
      </c>
      <c r="B1" s="2" t="s">
        <v>1</v>
      </c>
    </row>
    <row r="2" spans="1:13">
      <c r="A2" s="4" t="s">
        <v>2</v>
      </c>
      <c r="L2" s="6"/>
    </row>
    <row r="4" spans="1:13" s="10" customFormat="1" ht="16.5">
      <c r="A4" s="7" t="s">
        <v>3</v>
      </c>
      <c r="B4" s="8"/>
      <c r="C4" s="9"/>
      <c r="D4" s="9"/>
      <c r="E4" s="9"/>
      <c r="F4" s="9"/>
      <c r="G4" s="9"/>
      <c r="H4" s="9"/>
      <c r="I4" s="9"/>
      <c r="J4" s="9"/>
      <c r="K4" s="9"/>
    </row>
    <row r="5" spans="1:13" s="10" customFormat="1" ht="7.5" customHeight="1">
      <c r="A5" s="7"/>
      <c r="B5" s="8"/>
      <c r="C5" s="9"/>
      <c r="D5" s="9"/>
      <c r="E5" s="9"/>
      <c r="F5" s="9"/>
      <c r="G5" s="9"/>
      <c r="H5" s="9"/>
      <c r="I5" s="9"/>
      <c r="J5" s="9"/>
      <c r="K5" s="9"/>
    </row>
    <row r="6" spans="1:13" s="13" customFormat="1" ht="22.5" customHeight="1">
      <c r="A6" s="11"/>
      <c r="B6" s="12" t="s">
        <v>4</v>
      </c>
      <c r="C6" s="133"/>
      <c r="D6" s="133"/>
      <c r="E6" s="133"/>
      <c r="F6" s="133"/>
      <c r="G6" s="133"/>
      <c r="H6" s="11"/>
      <c r="I6" s="11"/>
      <c r="J6" s="11"/>
      <c r="K6" s="11"/>
    </row>
    <row r="7" spans="1:13" s="13" customFormat="1" ht="52.5" customHeight="1">
      <c r="A7" s="14"/>
      <c r="B7" s="15" t="s">
        <v>5</v>
      </c>
      <c r="C7" s="134"/>
      <c r="D7" s="135"/>
      <c r="E7" s="135"/>
      <c r="F7" s="135"/>
      <c r="G7" s="135"/>
      <c r="H7" s="135"/>
      <c r="I7" s="135"/>
      <c r="J7" s="135"/>
      <c r="K7" s="135"/>
      <c r="L7" s="135"/>
      <c r="M7" s="16"/>
    </row>
    <row r="8" spans="1:13" s="10" customFormat="1" ht="22.5" customHeight="1">
      <c r="A8" s="9"/>
      <c r="B8" s="8"/>
      <c r="C8" s="17"/>
      <c r="D8" s="17"/>
      <c r="E8" s="17"/>
      <c r="F8" s="17"/>
      <c r="G8" s="17"/>
      <c r="H8" s="17"/>
      <c r="I8" s="18" t="s">
        <v>6</v>
      </c>
      <c r="J8" s="136"/>
      <c r="K8" s="136"/>
      <c r="L8" s="136"/>
      <c r="M8" s="16" t="s">
        <v>7</v>
      </c>
    </row>
    <row r="9" spans="1:13" s="10" customFormat="1" ht="13.5" thickBot="1">
      <c r="A9" s="9"/>
      <c r="B9" s="8"/>
      <c r="C9" s="9"/>
      <c r="D9" s="9"/>
      <c r="E9" s="9"/>
      <c r="F9" s="9"/>
      <c r="G9" s="9"/>
      <c r="H9" s="9"/>
      <c r="I9" s="9"/>
      <c r="J9" s="9"/>
      <c r="K9" s="9"/>
    </row>
    <row r="10" spans="1:13" s="10" customFormat="1" ht="28.5" customHeight="1">
      <c r="A10" s="137" t="s">
        <v>8</v>
      </c>
      <c r="B10" s="138"/>
      <c r="C10" s="141" t="s">
        <v>9</v>
      </c>
      <c r="D10" s="143" t="s">
        <v>10</v>
      </c>
      <c r="E10" s="144"/>
      <c r="F10" s="144"/>
      <c r="G10" s="144"/>
      <c r="H10" s="144"/>
      <c r="I10" s="144"/>
      <c r="J10" s="144"/>
      <c r="K10" s="145"/>
      <c r="L10" s="146" t="s">
        <v>10</v>
      </c>
    </row>
    <row r="11" spans="1:13" s="9" customFormat="1" ht="15" customHeight="1">
      <c r="A11" s="139"/>
      <c r="B11" s="140"/>
      <c r="C11" s="142"/>
      <c r="D11" s="149" t="s">
        <v>11</v>
      </c>
      <c r="E11" s="150"/>
      <c r="F11" s="149" t="s">
        <v>12</v>
      </c>
      <c r="G11" s="150"/>
      <c r="H11" s="149" t="s">
        <v>13</v>
      </c>
      <c r="I11" s="150"/>
      <c r="J11" s="149" t="s">
        <v>14</v>
      </c>
      <c r="K11" s="150"/>
      <c r="L11" s="147"/>
    </row>
    <row r="12" spans="1:13" s="9" customFormat="1" ht="25.5" customHeight="1">
      <c r="A12" s="139"/>
      <c r="B12" s="140"/>
      <c r="C12" s="142"/>
      <c r="D12" s="151" t="s">
        <v>15</v>
      </c>
      <c r="E12" s="152"/>
      <c r="F12" s="151" t="s">
        <v>16</v>
      </c>
      <c r="G12" s="152"/>
      <c r="H12" s="151" t="s">
        <v>17</v>
      </c>
      <c r="I12" s="152"/>
      <c r="J12" s="151" t="s">
        <v>18</v>
      </c>
      <c r="K12" s="152"/>
      <c r="L12" s="148"/>
    </row>
    <row r="13" spans="1:13" s="10" customFormat="1" ht="30" customHeight="1">
      <c r="A13" s="19" t="s">
        <v>19</v>
      </c>
      <c r="B13" s="20" t="s">
        <v>20</v>
      </c>
      <c r="C13" s="21">
        <v>2</v>
      </c>
      <c r="D13" s="22"/>
      <c r="E13" s="23" t="s">
        <v>21</v>
      </c>
      <c r="F13" s="24"/>
      <c r="G13" s="23" t="s">
        <v>22</v>
      </c>
      <c r="H13" s="24"/>
      <c r="I13" s="23" t="s">
        <v>23</v>
      </c>
      <c r="J13" s="131"/>
      <c r="K13" s="132"/>
      <c r="L13" s="25" t="str">
        <f>IF(D13="〇",2,IF(F13="〇",6,IF(H13="〇",10,"0")))</f>
        <v>0</v>
      </c>
    </row>
    <row r="14" spans="1:13" s="10" customFormat="1" ht="30" customHeight="1">
      <c r="A14" s="19" t="s">
        <v>24</v>
      </c>
      <c r="B14" s="20" t="s">
        <v>25</v>
      </c>
      <c r="C14" s="21">
        <v>1</v>
      </c>
      <c r="D14" s="131"/>
      <c r="E14" s="132"/>
      <c r="F14" s="24"/>
      <c r="G14" s="23" t="s">
        <v>26</v>
      </c>
      <c r="H14" s="24"/>
      <c r="I14" s="23" t="s">
        <v>27</v>
      </c>
      <c r="J14" s="131"/>
      <c r="K14" s="132"/>
      <c r="L14" s="25" t="str">
        <f>IF(F14="〇",3,IF(H14="〇",5,"0"))</f>
        <v>0</v>
      </c>
    </row>
    <row r="15" spans="1:13" s="10" customFormat="1" ht="30" customHeight="1">
      <c r="A15" s="19" t="s">
        <v>28</v>
      </c>
      <c r="B15" s="20" t="s">
        <v>29</v>
      </c>
      <c r="C15" s="21">
        <v>2</v>
      </c>
      <c r="D15" s="22"/>
      <c r="E15" s="23" t="s">
        <v>30</v>
      </c>
      <c r="F15" s="24"/>
      <c r="G15" s="23" t="s">
        <v>31</v>
      </c>
      <c r="H15" s="24"/>
      <c r="I15" s="23" t="s">
        <v>32</v>
      </c>
      <c r="J15" s="131"/>
      <c r="K15" s="132"/>
      <c r="L15" s="25" t="str">
        <f>IF(D15="〇",2,IF(F15="〇",6,IF(H15="〇",10,"0")))</f>
        <v>0</v>
      </c>
    </row>
    <row r="16" spans="1:13" s="10" customFormat="1" ht="30" customHeight="1">
      <c r="A16" s="19" t="s">
        <v>33</v>
      </c>
      <c r="B16" s="20" t="s">
        <v>34</v>
      </c>
      <c r="C16" s="21">
        <v>2</v>
      </c>
      <c r="D16" s="22"/>
      <c r="E16" s="23" t="s">
        <v>35</v>
      </c>
      <c r="F16" s="24"/>
      <c r="G16" s="23" t="s">
        <v>36</v>
      </c>
      <c r="H16" s="24"/>
      <c r="I16" s="23" t="s">
        <v>37</v>
      </c>
      <c r="J16" s="131"/>
      <c r="K16" s="132"/>
      <c r="L16" s="25" t="str">
        <f>IF(D16="〇",2,IF(F16="〇",6,IF(H16="〇",10,"0")))</f>
        <v>0</v>
      </c>
    </row>
    <row r="17" spans="1:18" s="10" customFormat="1" ht="30" customHeight="1">
      <c r="A17" s="26" t="s">
        <v>38</v>
      </c>
      <c r="B17" s="27" t="s">
        <v>39</v>
      </c>
      <c r="C17" s="28">
        <v>5</v>
      </c>
      <c r="D17" s="29"/>
      <c r="E17" s="30" t="s">
        <v>40</v>
      </c>
      <c r="F17" s="153"/>
      <c r="G17" s="154"/>
      <c r="H17" s="153"/>
      <c r="I17" s="154"/>
      <c r="J17" s="153"/>
      <c r="K17" s="154"/>
      <c r="L17" s="25" t="str">
        <f>IF(D17="〇",5,"0")</f>
        <v>0</v>
      </c>
    </row>
    <row r="18" spans="1:18" s="10" customFormat="1" ht="30" customHeight="1">
      <c r="A18" s="26" t="s">
        <v>41</v>
      </c>
      <c r="B18" s="27" t="s">
        <v>42</v>
      </c>
      <c r="C18" s="28">
        <v>1</v>
      </c>
      <c r="D18" s="29"/>
      <c r="E18" s="31" t="s">
        <v>43</v>
      </c>
      <c r="F18" s="32"/>
      <c r="G18" s="31" t="s">
        <v>44</v>
      </c>
      <c r="H18" s="32"/>
      <c r="I18" s="30" t="s">
        <v>45</v>
      </c>
      <c r="J18" s="153"/>
      <c r="K18" s="154"/>
      <c r="L18" s="25" t="str">
        <f>IF(D18="〇",1,IF(F18="〇",3,IF(H18="〇",5,"0")))</f>
        <v>0</v>
      </c>
    </row>
    <row r="19" spans="1:18" s="10" customFormat="1" ht="30" customHeight="1">
      <c r="A19" s="26" t="s">
        <v>46</v>
      </c>
      <c r="B19" s="27" t="s">
        <v>47</v>
      </c>
      <c r="C19" s="28">
        <v>1</v>
      </c>
      <c r="D19" s="29"/>
      <c r="E19" s="30" t="s">
        <v>48</v>
      </c>
      <c r="F19" s="32"/>
      <c r="G19" s="30" t="s">
        <v>49</v>
      </c>
      <c r="H19" s="32"/>
      <c r="I19" s="30" t="s">
        <v>50</v>
      </c>
      <c r="J19" s="32"/>
      <c r="K19" s="30" t="s">
        <v>51</v>
      </c>
      <c r="L19" s="25" t="str">
        <f>IF(D19="〇",1,IF(F19="〇",3,IF(H19="〇",5,IF(J19="〇",8,"0"))))</f>
        <v>0</v>
      </c>
    </row>
    <row r="20" spans="1:18" s="10" customFormat="1" ht="33">
      <c r="A20" s="26" t="s">
        <v>52</v>
      </c>
      <c r="B20" s="27" t="s">
        <v>53</v>
      </c>
      <c r="C20" s="28">
        <v>2</v>
      </c>
      <c r="D20" s="29"/>
      <c r="E20" s="30" t="s">
        <v>54</v>
      </c>
      <c r="F20" s="32"/>
      <c r="G20" s="30" t="s">
        <v>55</v>
      </c>
      <c r="H20" s="32"/>
      <c r="I20" s="30" t="s">
        <v>56</v>
      </c>
      <c r="J20" s="32"/>
      <c r="K20" s="31" t="s">
        <v>57</v>
      </c>
      <c r="L20" s="25" t="str">
        <f t="shared" ref="L20" si="0">IF(D20="〇",2,IF(F20="〇",6,IF(H20="〇",10,IF(J20="〇",16,"0"))))</f>
        <v>0</v>
      </c>
    </row>
    <row r="21" spans="1:18" s="10" customFormat="1" ht="34.5" customHeight="1">
      <c r="A21" s="26" t="s">
        <v>58</v>
      </c>
      <c r="B21" s="27" t="s">
        <v>59</v>
      </c>
      <c r="C21" s="28">
        <v>1</v>
      </c>
      <c r="D21" s="29"/>
      <c r="E21" s="30" t="s">
        <v>60</v>
      </c>
      <c r="F21" s="32"/>
      <c r="G21" s="31" t="s">
        <v>61</v>
      </c>
      <c r="H21" s="33"/>
      <c r="I21" s="34" t="s">
        <v>62</v>
      </c>
      <c r="J21" s="33"/>
      <c r="K21" s="34" t="s">
        <v>63</v>
      </c>
      <c r="L21" s="25" t="str">
        <f>IF(D21="〇",1,IF(F21="〇",3,IF(H21="〇",5,IF(J21="〇",8,"0"))))</f>
        <v>0</v>
      </c>
    </row>
    <row r="22" spans="1:18" s="10" customFormat="1" ht="30" customHeight="1">
      <c r="A22" s="26" t="s">
        <v>64</v>
      </c>
      <c r="B22" s="27" t="s">
        <v>65</v>
      </c>
      <c r="C22" s="28">
        <v>1</v>
      </c>
      <c r="D22" s="29"/>
      <c r="E22" s="30" t="s">
        <v>66</v>
      </c>
      <c r="F22" s="32"/>
      <c r="G22" s="30" t="s">
        <v>67</v>
      </c>
      <c r="H22" s="32"/>
      <c r="I22" s="30" t="s">
        <v>68</v>
      </c>
      <c r="J22" s="153"/>
      <c r="K22" s="154"/>
      <c r="L22" s="25" t="str">
        <f>IF(D22="〇",1,IF(F22="〇",3,IF(H22="〇",5,"0")))</f>
        <v>0</v>
      </c>
    </row>
    <row r="23" spans="1:18" s="10" customFormat="1" ht="30" customHeight="1">
      <c r="A23" s="26" t="s">
        <v>69</v>
      </c>
      <c r="B23" s="27" t="s">
        <v>70</v>
      </c>
      <c r="C23" s="28">
        <v>1</v>
      </c>
      <c r="D23" s="29"/>
      <c r="E23" s="30" t="s">
        <v>71</v>
      </c>
      <c r="F23" s="32"/>
      <c r="G23" s="30" t="s">
        <v>72</v>
      </c>
      <c r="H23" s="32"/>
      <c r="I23" s="30" t="s">
        <v>73</v>
      </c>
      <c r="J23" s="32"/>
      <c r="K23" s="30" t="s">
        <v>74</v>
      </c>
      <c r="L23" s="25" t="str">
        <f>IF(D23="〇",1,IF(F23="〇",3,IF(H23="〇",5,IF(J23="〇",8,"0"))))</f>
        <v>0</v>
      </c>
    </row>
    <row r="24" spans="1:18" s="10" customFormat="1" ht="33">
      <c r="A24" s="26" t="s">
        <v>75</v>
      </c>
      <c r="B24" s="27" t="s">
        <v>76</v>
      </c>
      <c r="C24" s="28">
        <v>2</v>
      </c>
      <c r="D24" s="29"/>
      <c r="E24" s="30" t="s">
        <v>77</v>
      </c>
      <c r="F24" s="32"/>
      <c r="G24" s="34" t="s">
        <v>78</v>
      </c>
      <c r="H24" s="33"/>
      <c r="I24" s="35" t="s">
        <v>79</v>
      </c>
      <c r="J24" s="36"/>
      <c r="K24" s="30" t="s">
        <v>80</v>
      </c>
      <c r="L24" s="25" t="str">
        <f>IF(D24="〇",2,IF(F24="〇",6,IF(H24="〇",10,IF(J24="〇",16,"0"))))</f>
        <v>0</v>
      </c>
    </row>
    <row r="25" spans="1:18" s="10" customFormat="1" ht="33">
      <c r="A25" s="26" t="s">
        <v>81</v>
      </c>
      <c r="B25" s="27" t="s">
        <v>82</v>
      </c>
      <c r="C25" s="28">
        <v>2</v>
      </c>
      <c r="D25" s="29"/>
      <c r="E25" s="30" t="s">
        <v>83</v>
      </c>
      <c r="F25" s="32"/>
      <c r="G25" s="30" t="s">
        <v>84</v>
      </c>
      <c r="H25" s="32"/>
      <c r="I25" s="30" t="s">
        <v>85</v>
      </c>
      <c r="J25" s="153"/>
      <c r="K25" s="154"/>
      <c r="L25" s="25" t="str">
        <f>IF(D25="〇",2,IF(F25="〇",6,IF(H25="〇",10,"0")))</f>
        <v>0</v>
      </c>
    </row>
    <row r="26" spans="1:18" s="10" customFormat="1" ht="30" customHeight="1">
      <c r="A26" s="26" t="s">
        <v>86</v>
      </c>
      <c r="B26" s="27" t="s">
        <v>87</v>
      </c>
      <c r="C26" s="28">
        <v>3</v>
      </c>
      <c r="D26" s="153"/>
      <c r="E26" s="154"/>
      <c r="F26" s="32"/>
      <c r="G26" s="34" t="s">
        <v>88</v>
      </c>
      <c r="H26" s="37"/>
      <c r="I26" s="34" t="s">
        <v>89</v>
      </c>
      <c r="J26" s="36"/>
      <c r="K26" s="30" t="s">
        <v>90</v>
      </c>
      <c r="L26" s="25" t="str">
        <f>IF(F26="〇",9,IF(H26="〇",15,IF(J26="〇",24,"0")))</f>
        <v>0</v>
      </c>
    </row>
    <row r="27" spans="1:18" s="40" customFormat="1" ht="30" customHeight="1">
      <c r="A27" s="38" t="s">
        <v>91</v>
      </c>
      <c r="B27" s="27" t="s">
        <v>92</v>
      </c>
      <c r="C27" s="28">
        <v>5</v>
      </c>
      <c r="D27" s="29"/>
      <c r="E27" s="30" t="s">
        <v>93</v>
      </c>
      <c r="F27" s="153"/>
      <c r="G27" s="154"/>
      <c r="H27" s="153"/>
      <c r="I27" s="154"/>
      <c r="J27" s="153"/>
      <c r="K27" s="154"/>
      <c r="L27" s="39">
        <f>C27*D27</f>
        <v>0</v>
      </c>
    </row>
    <row r="28" spans="1:18" s="40" customFormat="1" ht="30" customHeight="1">
      <c r="A28" s="38" t="s">
        <v>94</v>
      </c>
      <c r="B28" s="27" t="s">
        <v>95</v>
      </c>
      <c r="C28" s="28">
        <v>5</v>
      </c>
      <c r="D28" s="29"/>
      <c r="E28" s="30" t="s">
        <v>96</v>
      </c>
      <c r="F28" s="153"/>
      <c r="G28" s="154"/>
      <c r="H28" s="153"/>
      <c r="I28" s="154"/>
      <c r="J28" s="153"/>
      <c r="K28" s="154"/>
      <c r="L28" s="39">
        <f>IF(D28="〇",5,)</f>
        <v>0</v>
      </c>
    </row>
    <row r="29" spans="1:18" s="40" customFormat="1" ht="30" customHeight="1" thickBot="1">
      <c r="A29" s="38" t="s">
        <v>97</v>
      </c>
      <c r="B29" s="27" t="s">
        <v>98</v>
      </c>
      <c r="C29" s="28">
        <v>2</v>
      </c>
      <c r="D29" s="29"/>
      <c r="E29" s="41" t="s">
        <v>99</v>
      </c>
      <c r="F29" s="29"/>
      <c r="G29" s="41" t="s">
        <v>100</v>
      </c>
      <c r="H29" s="153"/>
      <c r="I29" s="154"/>
      <c r="J29" s="153"/>
      <c r="K29" s="154"/>
      <c r="L29" s="39">
        <f>IF(D29="〇",2,IF(F29="〇",6,))</f>
        <v>0</v>
      </c>
      <c r="R29" s="42"/>
    </row>
    <row r="30" spans="1:18" s="10" customFormat="1" ht="37.5" customHeight="1" thickTop="1" thickBot="1">
      <c r="A30" s="158" t="s">
        <v>101</v>
      </c>
      <c r="B30" s="159"/>
      <c r="C30" s="159"/>
      <c r="D30" s="159"/>
      <c r="E30" s="159"/>
      <c r="F30" s="159"/>
      <c r="G30" s="159"/>
      <c r="H30" s="159"/>
      <c r="I30" s="159"/>
      <c r="J30" s="159"/>
      <c r="K30" s="160"/>
      <c r="L30" s="43">
        <f>SUM(L13:L29)</f>
        <v>0</v>
      </c>
    </row>
    <row r="31" spans="1:18" s="10" customFormat="1" ht="30" customHeight="1" thickBot="1">
      <c r="A31" s="44" t="s">
        <v>102</v>
      </c>
      <c r="B31" s="45" t="s">
        <v>103</v>
      </c>
      <c r="C31" s="46" t="s">
        <v>104</v>
      </c>
      <c r="D31" s="47"/>
      <c r="E31" s="48" t="s">
        <v>105</v>
      </c>
      <c r="F31" s="155"/>
      <c r="G31" s="156"/>
      <c r="H31" s="156"/>
      <c r="I31" s="156"/>
      <c r="J31" s="156"/>
      <c r="K31" s="157"/>
      <c r="L31" s="49">
        <f>D31</f>
        <v>0</v>
      </c>
    </row>
    <row r="32" spans="1:18" s="10" customFormat="1" ht="30" customHeight="1" thickBot="1">
      <c r="A32" s="44" t="s">
        <v>106</v>
      </c>
      <c r="B32" s="45" t="s">
        <v>107</v>
      </c>
      <c r="C32" s="46" t="s">
        <v>104</v>
      </c>
      <c r="D32" s="47"/>
      <c r="E32" s="48" t="s">
        <v>105</v>
      </c>
      <c r="F32" s="155"/>
      <c r="G32" s="156"/>
      <c r="H32" s="156"/>
      <c r="I32" s="156"/>
      <c r="J32" s="156"/>
      <c r="K32" s="157"/>
      <c r="L32" s="49">
        <f>D32</f>
        <v>0</v>
      </c>
    </row>
  </sheetData>
  <mergeCells count="38">
    <mergeCell ref="F31:K31"/>
    <mergeCell ref="F32:K32"/>
    <mergeCell ref="F28:G28"/>
    <mergeCell ref="H28:I28"/>
    <mergeCell ref="J28:K28"/>
    <mergeCell ref="H29:I29"/>
    <mergeCell ref="J29:K29"/>
    <mergeCell ref="A30:K30"/>
    <mergeCell ref="J18:K18"/>
    <mergeCell ref="J22:K22"/>
    <mergeCell ref="J25:K25"/>
    <mergeCell ref="D26:E26"/>
    <mergeCell ref="F27:G27"/>
    <mergeCell ref="H27:I27"/>
    <mergeCell ref="J27:K27"/>
    <mergeCell ref="D14:E14"/>
    <mergeCell ref="J14:K14"/>
    <mergeCell ref="J15:K15"/>
    <mergeCell ref="J16:K16"/>
    <mergeCell ref="F17:G17"/>
    <mergeCell ref="H17:I17"/>
    <mergeCell ref="J17:K17"/>
    <mergeCell ref="J13:K13"/>
    <mergeCell ref="C6:G6"/>
    <mergeCell ref="C7:L7"/>
    <mergeCell ref="J8:L8"/>
    <mergeCell ref="A10:B12"/>
    <mergeCell ref="C10:C12"/>
    <mergeCell ref="D10:K10"/>
    <mergeCell ref="L10:L12"/>
    <mergeCell ref="D11:E11"/>
    <mergeCell ref="F11:G11"/>
    <mergeCell ref="H11:I11"/>
    <mergeCell ref="J11:K11"/>
    <mergeCell ref="D12:E12"/>
    <mergeCell ref="F12:G12"/>
    <mergeCell ref="H12:I12"/>
    <mergeCell ref="J12:K12"/>
  </mergeCells>
  <phoneticPr fontId="2"/>
  <printOptions horizontalCentered="1"/>
  <pageMargins left="0.70866141732283472" right="0.70866141732283472" top="0.74803149606299213" bottom="0.74803149606299213" header="0.51181102362204722" footer="0.31496062992125984"/>
  <pageSetup paperSize="9" scale="83" orientation="portrait" r:id="rId1"/>
  <headerFooter>
    <oddHeader xml:space="preserve">&amp;L【医薬品】&amp;R西暦          年　　月　　日
</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F8EE-B5C1-4C01-B28F-F595B39C6C50}">
  <sheetPr>
    <tabColor rgb="FFFFFF00"/>
    <pageSetUpPr fitToPage="1"/>
  </sheetPr>
  <dimension ref="A1:X28"/>
  <sheetViews>
    <sheetView view="pageBreakPreview" zoomScale="85" zoomScaleNormal="85" zoomScaleSheetLayoutView="85" workbookViewId="0">
      <selection activeCell="C6" sqref="C6:G6"/>
    </sheetView>
  </sheetViews>
  <sheetFormatPr defaultColWidth="2.83203125" defaultRowHeight="13"/>
  <cols>
    <col min="1" max="1" width="3.33203125" style="53" customWidth="1"/>
    <col min="2" max="2" width="4.83203125" style="53" customWidth="1"/>
    <col min="3" max="3" width="6.4140625" style="53" customWidth="1"/>
    <col min="4" max="4" width="8.08203125" style="53" customWidth="1"/>
    <col min="5" max="5" width="3.58203125" style="53" customWidth="1"/>
    <col min="6" max="6" width="2.83203125" style="53" customWidth="1"/>
    <col min="7" max="7" width="11.58203125" style="53" customWidth="1"/>
    <col min="8" max="8" width="2.83203125" style="53" customWidth="1"/>
    <col min="9" max="9" width="11.58203125" style="53" customWidth="1"/>
    <col min="10" max="10" width="2.83203125" style="53" customWidth="1"/>
    <col min="11" max="11" width="11.58203125" style="53" customWidth="1"/>
    <col min="12" max="12" width="2.83203125" style="53" customWidth="1"/>
    <col min="13" max="13" width="3.5" style="53" customWidth="1"/>
    <col min="14" max="14" width="2.1640625" style="53" customWidth="1"/>
    <col min="15" max="15" width="5.1640625" style="53" customWidth="1"/>
    <col min="16" max="16" width="2.83203125" style="53" customWidth="1"/>
    <col min="17" max="17" width="11.4140625" style="53" customWidth="1"/>
    <col min="18" max="18" width="6.1640625" style="53" customWidth="1"/>
    <col min="19" max="16384" width="2.83203125" style="53"/>
  </cols>
  <sheetData>
    <row r="1" spans="1:24" ht="18" customHeight="1">
      <c r="A1" s="4" t="s">
        <v>108</v>
      </c>
      <c r="B1" s="50"/>
      <c r="C1" s="50"/>
      <c r="D1" s="51"/>
      <c r="E1" s="52"/>
      <c r="F1" s="51"/>
      <c r="G1" s="161"/>
      <c r="H1" s="161"/>
      <c r="I1" s="161"/>
      <c r="J1" s="51"/>
      <c r="K1" s="51"/>
      <c r="L1" s="51"/>
      <c r="M1" s="51"/>
      <c r="N1" s="51"/>
      <c r="Q1" s="54"/>
      <c r="R1" s="54"/>
      <c r="S1" s="51"/>
      <c r="T1" s="51"/>
    </row>
    <row r="2" spans="1:24" ht="13.5" customHeight="1">
      <c r="G2" s="55"/>
      <c r="L2" s="56"/>
      <c r="M2" s="56"/>
      <c r="N2" s="56"/>
      <c r="O2" s="56"/>
      <c r="P2" s="56"/>
      <c r="Q2" s="56"/>
      <c r="R2" s="56"/>
    </row>
    <row r="3" spans="1:24" s="13" customFormat="1" ht="21.75" customHeight="1">
      <c r="A3" s="162" t="s">
        <v>4</v>
      </c>
      <c r="B3" s="162"/>
      <c r="C3" s="162"/>
      <c r="D3" s="162"/>
      <c r="E3" s="163">
        <f>'投与症例 '!C6</f>
        <v>0</v>
      </c>
      <c r="F3" s="163"/>
      <c r="G3" s="163"/>
      <c r="H3" s="163"/>
      <c r="I3" s="163"/>
      <c r="J3" s="11"/>
      <c r="K3" s="11"/>
    </row>
    <row r="4" spans="1:24" s="13" customFormat="1" ht="52.5" customHeight="1">
      <c r="A4" s="164" t="s">
        <v>5</v>
      </c>
      <c r="B4" s="164"/>
      <c r="C4" s="164"/>
      <c r="D4" s="164"/>
      <c r="E4" s="134">
        <f>'投与症例 '!C7</f>
        <v>0</v>
      </c>
      <c r="F4" s="134"/>
      <c r="G4" s="134"/>
      <c r="H4" s="134"/>
      <c r="I4" s="134"/>
      <c r="J4" s="134"/>
      <c r="K4" s="134"/>
      <c r="L4" s="134"/>
      <c r="M4" s="134"/>
      <c r="N4" s="134"/>
      <c r="O4" s="134"/>
      <c r="P4" s="134"/>
      <c r="Q4" s="134"/>
    </row>
    <row r="5" spans="1:24" s="57" customFormat="1" ht="21.75" customHeight="1">
      <c r="B5" s="58"/>
      <c r="C5" s="59"/>
      <c r="D5" s="59"/>
      <c r="E5" s="60"/>
      <c r="F5" s="60"/>
      <c r="G5" s="60"/>
      <c r="H5" s="60"/>
      <c r="I5" s="11"/>
      <c r="J5" s="60"/>
      <c r="K5" s="60"/>
      <c r="L5" s="60"/>
      <c r="M5" s="18" t="s">
        <v>6</v>
      </c>
      <c r="N5" s="169">
        <f>'投与症例 '!J8</f>
        <v>0</v>
      </c>
      <c r="O5" s="169"/>
      <c r="P5" s="169"/>
      <c r="Q5" s="169"/>
      <c r="R5" s="59" t="s">
        <v>7</v>
      </c>
      <c r="S5" s="59"/>
      <c r="T5" s="59"/>
      <c r="U5" s="165"/>
      <c r="V5" s="165"/>
      <c r="W5" s="165"/>
      <c r="X5" s="59"/>
    </row>
    <row r="6" spans="1:24" ht="13.5" customHeight="1">
      <c r="L6" s="56"/>
      <c r="M6" s="56"/>
      <c r="N6" s="56"/>
      <c r="O6" s="56"/>
      <c r="P6" s="56"/>
      <c r="Q6" s="56"/>
      <c r="R6" s="56"/>
    </row>
    <row r="7" spans="1:24" ht="24.75" customHeight="1">
      <c r="A7" s="166" t="s">
        <v>109</v>
      </c>
      <c r="B7" s="166"/>
      <c r="C7" s="166"/>
      <c r="D7" s="166"/>
      <c r="E7" s="166"/>
      <c r="F7" s="166"/>
      <c r="G7" s="166"/>
      <c r="H7" s="166"/>
      <c r="I7" s="166"/>
      <c r="J7" s="166"/>
      <c r="K7" s="166"/>
      <c r="L7" s="166"/>
      <c r="M7" s="166"/>
      <c r="N7" s="166"/>
      <c r="O7" s="166"/>
      <c r="P7" s="166"/>
      <c r="Q7" s="166"/>
      <c r="R7" s="166"/>
    </row>
    <row r="8" spans="1:24" ht="18.75" customHeight="1">
      <c r="A8" s="61" t="s">
        <v>110</v>
      </c>
      <c r="B8" s="62"/>
      <c r="C8" s="62"/>
    </row>
    <row r="9" spans="1:24" ht="62.25" customHeight="1">
      <c r="A9" s="63"/>
      <c r="B9" s="167" t="s">
        <v>111</v>
      </c>
      <c r="C9" s="167"/>
      <c r="D9" s="167"/>
      <c r="E9" s="64" t="s">
        <v>112</v>
      </c>
      <c r="F9" s="168" t="s">
        <v>113</v>
      </c>
      <c r="G9" s="168"/>
      <c r="H9" s="168" t="s">
        <v>114</v>
      </c>
      <c r="I9" s="168"/>
      <c r="J9" s="168" t="s">
        <v>115</v>
      </c>
      <c r="K9" s="168"/>
      <c r="L9" s="168" t="s">
        <v>116</v>
      </c>
      <c r="M9" s="168"/>
      <c r="N9" s="168"/>
      <c r="O9" s="168"/>
      <c r="P9" s="168" t="s">
        <v>117</v>
      </c>
      <c r="Q9" s="168"/>
      <c r="R9" s="64" t="s">
        <v>118</v>
      </c>
    </row>
    <row r="10" spans="1:24" ht="33" customHeight="1">
      <c r="A10" s="63" t="s">
        <v>119</v>
      </c>
      <c r="B10" s="170" t="s">
        <v>120</v>
      </c>
      <c r="C10" s="170"/>
      <c r="D10" s="170"/>
      <c r="E10" s="63">
        <v>2</v>
      </c>
      <c r="F10" s="171"/>
      <c r="G10" s="172"/>
      <c r="H10" s="65"/>
      <c r="I10" s="66" t="s">
        <v>121</v>
      </c>
      <c r="J10" s="65"/>
      <c r="K10" s="63" t="s">
        <v>122</v>
      </c>
      <c r="L10" s="65"/>
      <c r="M10" s="173" t="s">
        <v>123</v>
      </c>
      <c r="N10" s="174"/>
      <c r="O10" s="175"/>
      <c r="P10" s="167"/>
      <c r="Q10" s="167"/>
      <c r="R10" s="67" t="str">
        <f>IF(H10="〇",4,IF(J10="〇",6,IF(L10="〇",10,"0")))</f>
        <v>0</v>
      </c>
    </row>
    <row r="11" spans="1:24" ht="35.25" customHeight="1">
      <c r="A11" s="63" t="s">
        <v>125</v>
      </c>
      <c r="B11" s="176" t="s">
        <v>126</v>
      </c>
      <c r="C11" s="176"/>
      <c r="D11" s="176"/>
      <c r="E11" s="63">
        <v>3</v>
      </c>
      <c r="F11" s="171"/>
      <c r="G11" s="172"/>
      <c r="H11" s="65"/>
      <c r="I11" s="66" t="s">
        <v>127</v>
      </c>
      <c r="J11" s="65"/>
      <c r="K11" s="66" t="s">
        <v>128</v>
      </c>
      <c r="L11" s="65"/>
      <c r="M11" s="173" t="s">
        <v>129</v>
      </c>
      <c r="N11" s="174"/>
      <c r="O11" s="175"/>
      <c r="P11" s="167"/>
      <c r="Q11" s="167"/>
      <c r="R11" s="67">
        <f>IF(H11="〇",6,IF(J11="〇",9,IF(L11="〇",15,)))</f>
        <v>0</v>
      </c>
      <c r="U11" s="68"/>
    </row>
    <row r="12" spans="1:24" ht="47.5" customHeight="1">
      <c r="A12" s="63" t="s">
        <v>130</v>
      </c>
      <c r="B12" s="170" t="s">
        <v>131</v>
      </c>
      <c r="C12" s="170"/>
      <c r="D12" s="170"/>
      <c r="E12" s="69">
        <v>3</v>
      </c>
      <c r="F12" s="70"/>
      <c r="G12" s="69" t="s">
        <v>132</v>
      </c>
      <c r="H12" s="70"/>
      <c r="I12" s="71" t="s">
        <v>133</v>
      </c>
      <c r="J12" s="70"/>
      <c r="K12" s="69" t="s">
        <v>134</v>
      </c>
      <c r="L12" s="70"/>
      <c r="M12" s="177" t="s">
        <v>135</v>
      </c>
      <c r="N12" s="178"/>
      <c r="O12" s="179"/>
      <c r="P12" s="180"/>
      <c r="Q12" s="180"/>
      <c r="R12" s="72" t="str">
        <f>IF(F12="〇",3,IF(H12="〇",6,IF(J12="〇",9,IF(L12="〇",15,"0"))))</f>
        <v>0</v>
      </c>
      <c r="U12" s="68"/>
    </row>
    <row r="13" spans="1:24" ht="27.75" customHeight="1">
      <c r="A13" s="181" t="s">
        <v>136</v>
      </c>
      <c r="B13" s="181"/>
      <c r="C13" s="181"/>
      <c r="D13" s="181"/>
      <c r="E13" s="182" t="s">
        <v>137</v>
      </c>
      <c r="F13" s="183"/>
      <c r="G13" s="183"/>
      <c r="H13" s="183"/>
      <c r="I13" s="183"/>
      <c r="J13" s="183"/>
      <c r="K13" s="183"/>
      <c r="L13" s="183"/>
      <c r="M13" s="183"/>
      <c r="N13" s="183"/>
      <c r="O13" s="183"/>
      <c r="P13" s="183"/>
      <c r="Q13" s="184"/>
      <c r="R13" s="67" t="str">
        <f>IF(SUM(R10:R12)=0,"",SUM(R10:R12))</f>
        <v/>
      </c>
    </row>
    <row r="14" spans="1:24" ht="21" customHeight="1">
      <c r="R14" s="73"/>
    </row>
    <row r="15" spans="1:24" ht="22.5" customHeight="1">
      <c r="A15" s="185" t="s">
        <v>138</v>
      </c>
      <c r="B15" s="185"/>
      <c r="C15" s="185"/>
      <c r="D15" s="185"/>
      <c r="E15" s="185"/>
      <c r="F15" s="185"/>
      <c r="G15" s="185"/>
      <c r="H15" s="185"/>
      <c r="I15" s="185"/>
      <c r="J15" s="185"/>
      <c r="K15" s="185"/>
      <c r="L15" s="185"/>
      <c r="M15" s="185"/>
      <c r="N15" s="185"/>
      <c r="O15" s="185"/>
      <c r="P15" s="185"/>
      <c r="Q15" s="185"/>
      <c r="R15" s="185"/>
    </row>
    <row r="16" spans="1:24" ht="62.25" customHeight="1">
      <c r="A16" s="63"/>
      <c r="B16" s="167" t="s">
        <v>111</v>
      </c>
      <c r="C16" s="167"/>
      <c r="D16" s="167"/>
      <c r="E16" s="64" t="s">
        <v>112</v>
      </c>
      <c r="F16" s="168" t="s">
        <v>113</v>
      </c>
      <c r="G16" s="168"/>
      <c r="H16" s="168" t="s">
        <v>114</v>
      </c>
      <c r="I16" s="168"/>
      <c r="J16" s="168" t="s">
        <v>115</v>
      </c>
      <c r="K16" s="168"/>
      <c r="L16" s="168" t="s">
        <v>116</v>
      </c>
      <c r="M16" s="168"/>
      <c r="N16" s="168"/>
      <c r="O16" s="168"/>
      <c r="P16" s="168" t="s">
        <v>117</v>
      </c>
      <c r="Q16" s="168"/>
      <c r="R16" s="64" t="s">
        <v>118</v>
      </c>
    </row>
    <row r="17" spans="1:21" ht="27" customHeight="1">
      <c r="A17" s="63" t="s">
        <v>140</v>
      </c>
      <c r="B17" s="176" t="s">
        <v>141</v>
      </c>
      <c r="C17" s="176"/>
      <c r="D17" s="176"/>
      <c r="E17" s="63">
        <v>2</v>
      </c>
      <c r="F17" s="65"/>
      <c r="G17" s="66" t="s">
        <v>142</v>
      </c>
      <c r="H17" s="65"/>
      <c r="I17" s="66">
        <v>3</v>
      </c>
      <c r="J17" s="65"/>
      <c r="K17" s="66">
        <v>4</v>
      </c>
      <c r="L17" s="65"/>
      <c r="M17" s="173" t="s">
        <v>143</v>
      </c>
      <c r="N17" s="174"/>
      <c r="O17" s="175"/>
      <c r="P17" s="167"/>
      <c r="Q17" s="167"/>
      <c r="R17" s="67" t="str">
        <f>IF(F17="〇",2,IF(H17="〇",4,IF(J17="〇",6,IF(L17="〇",10,"0"))))</f>
        <v>0</v>
      </c>
      <c r="U17" s="68"/>
    </row>
    <row r="18" spans="1:21" ht="45" customHeight="1">
      <c r="A18" s="63" t="s">
        <v>144</v>
      </c>
      <c r="B18" s="176" t="s">
        <v>145</v>
      </c>
      <c r="C18" s="176"/>
      <c r="D18" s="176"/>
      <c r="E18" s="63">
        <v>3</v>
      </c>
      <c r="F18" s="65"/>
      <c r="G18" s="66" t="s">
        <v>146</v>
      </c>
      <c r="H18" s="65"/>
      <c r="I18" s="66" t="s">
        <v>147</v>
      </c>
      <c r="J18" s="65"/>
      <c r="K18" s="66" t="s">
        <v>148</v>
      </c>
      <c r="L18" s="65"/>
      <c r="M18" s="173" t="s">
        <v>149</v>
      </c>
      <c r="N18" s="174"/>
      <c r="O18" s="175"/>
      <c r="P18" s="167"/>
      <c r="Q18" s="167"/>
      <c r="R18" s="67" t="str">
        <f>IF(F18="〇",3,IF(H18="〇",6,IF(J18="〇",9,IF(L18="〇",15,"0"))))</f>
        <v>0</v>
      </c>
      <c r="U18" s="68"/>
    </row>
    <row r="19" spans="1:21" ht="42" customHeight="1">
      <c r="A19" s="63" t="s">
        <v>150</v>
      </c>
      <c r="B19" s="176" t="s">
        <v>151</v>
      </c>
      <c r="C19" s="176"/>
      <c r="D19" s="176"/>
      <c r="E19" s="63">
        <v>3</v>
      </c>
      <c r="F19" s="65"/>
      <c r="G19" s="66" t="s">
        <v>152</v>
      </c>
      <c r="H19" s="65"/>
      <c r="I19" s="66" t="s">
        <v>153</v>
      </c>
      <c r="J19" s="65"/>
      <c r="K19" s="66" t="s">
        <v>154</v>
      </c>
      <c r="L19" s="65"/>
      <c r="M19" s="173" t="s">
        <v>155</v>
      </c>
      <c r="N19" s="174"/>
      <c r="O19" s="175"/>
      <c r="P19" s="167"/>
      <c r="Q19" s="167"/>
      <c r="R19" s="67" t="str">
        <f>IF(F19="〇",3,IF(H19="〇",6,IF(J19="〇",9,IF(L19="〇",15,"0"))))</f>
        <v>0</v>
      </c>
      <c r="U19" s="68"/>
    </row>
    <row r="20" spans="1:21" ht="27" customHeight="1">
      <c r="A20" s="63" t="s">
        <v>156</v>
      </c>
      <c r="B20" s="176" t="s">
        <v>157</v>
      </c>
      <c r="C20" s="176"/>
      <c r="D20" s="176"/>
      <c r="E20" s="63">
        <v>6</v>
      </c>
      <c r="F20" s="65"/>
      <c r="G20" s="66" t="s">
        <v>158</v>
      </c>
      <c r="H20" s="171"/>
      <c r="I20" s="172"/>
      <c r="J20" s="171"/>
      <c r="K20" s="172"/>
      <c r="L20" s="171"/>
      <c r="M20" s="186"/>
      <c r="N20" s="186"/>
      <c r="O20" s="172"/>
      <c r="P20" s="167"/>
      <c r="Q20" s="167"/>
      <c r="R20" s="67" t="str">
        <f>IF(F20="〇",6,"0")</f>
        <v>0</v>
      </c>
      <c r="U20" s="68"/>
    </row>
    <row r="21" spans="1:21" ht="27" customHeight="1">
      <c r="A21" s="63" t="s">
        <v>159</v>
      </c>
      <c r="B21" s="187" t="s">
        <v>160</v>
      </c>
      <c r="C21" s="188"/>
      <c r="D21" s="189"/>
      <c r="E21" s="63">
        <v>2</v>
      </c>
      <c r="F21" s="65"/>
      <c r="G21" s="66" t="s">
        <v>161</v>
      </c>
      <c r="H21" s="65"/>
      <c r="I21" s="66" t="s">
        <v>162</v>
      </c>
      <c r="J21" s="65"/>
      <c r="K21" s="66" t="s">
        <v>163</v>
      </c>
      <c r="L21" s="171"/>
      <c r="M21" s="186"/>
      <c r="N21" s="186"/>
      <c r="O21" s="172"/>
      <c r="P21" s="190"/>
      <c r="Q21" s="191"/>
      <c r="R21" s="67" t="str">
        <f>IF(F21="〇",2,IF(H21="〇",4,IF(J21="〇",6,"0")))</f>
        <v>0</v>
      </c>
      <c r="U21" s="68"/>
    </row>
    <row r="22" spans="1:21" ht="44.25" customHeight="1">
      <c r="A22" s="63" t="s">
        <v>164</v>
      </c>
      <c r="B22" s="176" t="s">
        <v>165</v>
      </c>
      <c r="C22" s="176"/>
      <c r="D22" s="176"/>
      <c r="E22" s="63">
        <v>3</v>
      </c>
      <c r="F22" s="65"/>
      <c r="G22" s="66" t="s">
        <v>166</v>
      </c>
      <c r="H22" s="65"/>
      <c r="I22" s="66" t="s">
        <v>167</v>
      </c>
      <c r="J22" s="65"/>
      <c r="K22" s="66" t="s">
        <v>168</v>
      </c>
      <c r="L22" s="171"/>
      <c r="M22" s="186"/>
      <c r="N22" s="186"/>
      <c r="O22" s="172"/>
      <c r="P22" s="167"/>
      <c r="Q22" s="167"/>
      <c r="R22" s="67" t="str">
        <f>IF(F22="〇",3,IF(H22="〇",6,IF(J22="〇",9,"0")))</f>
        <v>0</v>
      </c>
      <c r="U22" s="68"/>
    </row>
    <row r="23" spans="1:21" ht="27" customHeight="1">
      <c r="A23" s="63" t="s">
        <v>169</v>
      </c>
      <c r="B23" s="176" t="s">
        <v>170</v>
      </c>
      <c r="C23" s="176"/>
      <c r="D23" s="176"/>
      <c r="E23" s="63">
        <v>20</v>
      </c>
      <c r="F23" s="65"/>
      <c r="G23" s="66" t="s">
        <v>172</v>
      </c>
      <c r="H23" s="171"/>
      <c r="I23" s="172"/>
      <c r="J23" s="171"/>
      <c r="K23" s="172"/>
      <c r="L23" s="171"/>
      <c r="M23" s="186"/>
      <c r="N23" s="186"/>
      <c r="O23" s="172"/>
      <c r="P23" s="167"/>
      <c r="Q23" s="167"/>
      <c r="R23" s="67" t="str">
        <f>IF(F23="〇",20,"0")</f>
        <v>0</v>
      </c>
      <c r="U23" s="68"/>
    </row>
    <row r="24" spans="1:21" ht="61.5" customHeight="1">
      <c r="A24" s="63" t="s">
        <v>173</v>
      </c>
      <c r="B24" s="176" t="s">
        <v>174</v>
      </c>
      <c r="C24" s="176"/>
      <c r="D24" s="176"/>
      <c r="E24" s="63">
        <v>3</v>
      </c>
      <c r="F24" s="65"/>
      <c r="G24" s="66" t="s">
        <v>175</v>
      </c>
      <c r="H24" s="65"/>
      <c r="I24" s="66" t="s">
        <v>176</v>
      </c>
      <c r="J24" s="65"/>
      <c r="K24" s="66" t="s">
        <v>177</v>
      </c>
      <c r="L24" s="65"/>
      <c r="M24" s="173" t="s">
        <v>178</v>
      </c>
      <c r="N24" s="174"/>
      <c r="O24" s="175"/>
      <c r="P24" s="167"/>
      <c r="Q24" s="167"/>
      <c r="R24" s="67" t="str">
        <f>IF(F24="〇",3,IF(H24="〇",6,IF(J24="〇",9,IF(L24="〇",15,"0"))))</f>
        <v>0</v>
      </c>
    </row>
    <row r="25" spans="1:21" ht="28.5" customHeight="1">
      <c r="A25" s="181" t="s">
        <v>136</v>
      </c>
      <c r="B25" s="181"/>
      <c r="C25" s="181"/>
      <c r="D25" s="181"/>
      <c r="E25" s="182" t="s">
        <v>179</v>
      </c>
      <c r="F25" s="183"/>
      <c r="G25" s="183"/>
      <c r="H25" s="183"/>
      <c r="I25" s="183"/>
      <c r="J25" s="183"/>
      <c r="K25" s="183"/>
      <c r="L25" s="183"/>
      <c r="M25" s="183"/>
      <c r="N25" s="183"/>
      <c r="O25" s="183"/>
      <c r="P25" s="183"/>
      <c r="Q25" s="184"/>
      <c r="R25" s="67" t="str">
        <f>IF(SUM(R17:R24)=0,"",SUM(R17:R24))</f>
        <v/>
      </c>
    </row>
    <row r="26" spans="1:21" ht="15" customHeight="1"/>
    <row r="27" spans="1:21">
      <c r="B27" s="65"/>
      <c r="C27" s="68" t="s">
        <v>180</v>
      </c>
    </row>
    <row r="28" spans="1:21">
      <c r="B28" s="55" t="s">
        <v>181</v>
      </c>
      <c r="C28" s="68" t="s">
        <v>182</v>
      </c>
    </row>
  </sheetData>
  <mergeCells count="64">
    <mergeCell ref="A25:D25"/>
    <mergeCell ref="E25:Q25"/>
    <mergeCell ref="B23:D23"/>
    <mergeCell ref="H23:I23"/>
    <mergeCell ref="J23:K23"/>
    <mergeCell ref="L23:O23"/>
    <mergeCell ref="P23:Q23"/>
    <mergeCell ref="B24:D24"/>
    <mergeCell ref="M24:O24"/>
    <mergeCell ref="P24:Q24"/>
    <mergeCell ref="B21:D21"/>
    <mergeCell ref="L21:O21"/>
    <mergeCell ref="P21:Q21"/>
    <mergeCell ref="B22:D22"/>
    <mergeCell ref="L22:O22"/>
    <mergeCell ref="P22:Q22"/>
    <mergeCell ref="B19:D19"/>
    <mergeCell ref="M19:O19"/>
    <mergeCell ref="P19:Q19"/>
    <mergeCell ref="B20:D20"/>
    <mergeCell ref="H20:I20"/>
    <mergeCell ref="J20:K20"/>
    <mergeCell ref="L20:O20"/>
    <mergeCell ref="P20:Q20"/>
    <mergeCell ref="B17:D17"/>
    <mergeCell ref="M17:O17"/>
    <mergeCell ref="P17:Q17"/>
    <mergeCell ref="B18:D18"/>
    <mergeCell ref="M18:O18"/>
    <mergeCell ref="P18:Q18"/>
    <mergeCell ref="P16:Q16"/>
    <mergeCell ref="B12:D12"/>
    <mergeCell ref="M12:O12"/>
    <mergeCell ref="P12:Q12"/>
    <mergeCell ref="A13:D13"/>
    <mergeCell ref="E13:Q13"/>
    <mergeCell ref="A15:R15"/>
    <mergeCell ref="B16:D16"/>
    <mergeCell ref="F16:G16"/>
    <mergeCell ref="H16:I16"/>
    <mergeCell ref="J16:K16"/>
    <mergeCell ref="L16:O16"/>
    <mergeCell ref="B10:D10"/>
    <mergeCell ref="F10:G10"/>
    <mergeCell ref="M10:O10"/>
    <mergeCell ref="P10:Q10"/>
    <mergeCell ref="B11:D11"/>
    <mergeCell ref="F11:G11"/>
    <mergeCell ref="M11:O11"/>
    <mergeCell ref="P11:Q11"/>
    <mergeCell ref="U5:W5"/>
    <mergeCell ref="A7:R7"/>
    <mergeCell ref="B9:D9"/>
    <mergeCell ref="F9:G9"/>
    <mergeCell ref="H9:I9"/>
    <mergeCell ref="J9:K9"/>
    <mergeCell ref="L9:O9"/>
    <mergeCell ref="P9:Q9"/>
    <mergeCell ref="N5:Q5"/>
    <mergeCell ref="G1:I1"/>
    <mergeCell ref="A3:D3"/>
    <mergeCell ref="E3:I3"/>
    <mergeCell ref="A4:D4"/>
    <mergeCell ref="E4:Q4"/>
  </mergeCells>
  <phoneticPr fontId="2"/>
  <printOptions horizontalCentered="1"/>
  <pageMargins left="0.70866141732283472" right="0.70866141732283472" top="0.74803149606299213" bottom="0.74803149606299213" header="0.51181102362204722" footer="0.31496062992125984"/>
  <pageSetup paperSize="9" scale="77" orientation="portrait" r:id="rId1"/>
  <headerFooter>
    <oddHeader xml:space="preserve">&amp;L【医薬品】&amp;R西暦          年　　月　　日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2AE0B-0658-488B-A98D-23DA0C35004E}">
  <sheetPr>
    <tabColor rgb="FF00B050"/>
    <pageSetUpPr fitToPage="1"/>
  </sheetPr>
  <dimension ref="A1:M23"/>
  <sheetViews>
    <sheetView view="pageBreakPreview" zoomScaleNormal="100" zoomScaleSheetLayoutView="100" workbookViewId="0">
      <selection activeCell="C6" sqref="C6:G6"/>
    </sheetView>
  </sheetViews>
  <sheetFormatPr defaultRowHeight="18"/>
  <cols>
    <col min="1" max="1" width="3.5" style="3" customWidth="1"/>
    <col min="2" max="2" width="15.4140625" style="5" customWidth="1"/>
    <col min="3" max="3" width="2.58203125" style="3" bestFit="1" customWidth="1"/>
    <col min="4" max="4" width="2.58203125" style="3" customWidth="1"/>
    <col min="5" max="5" width="12.33203125" style="3" customWidth="1"/>
    <col min="6" max="7" width="4" style="3" customWidth="1"/>
    <col min="8" max="8" width="2.4140625" style="3" customWidth="1"/>
    <col min="9" max="9" width="12.33203125" style="3" customWidth="1"/>
    <col min="10" max="11" width="4" style="3" customWidth="1"/>
    <col min="12" max="12" width="7.9140625" customWidth="1"/>
    <col min="13" max="13" width="1.5" customWidth="1"/>
  </cols>
  <sheetData>
    <row r="1" spans="1:13">
      <c r="A1" s="4" t="s">
        <v>183</v>
      </c>
      <c r="L1" s="6"/>
    </row>
    <row r="2" spans="1:13" s="74" customFormat="1" ht="22.5" customHeight="1">
      <c r="A2" s="57"/>
      <c r="B2" s="12" t="s">
        <v>4</v>
      </c>
      <c r="C2" s="133">
        <f>'投与症例 '!C6:G6</f>
        <v>0</v>
      </c>
      <c r="D2" s="133"/>
      <c r="E2" s="133"/>
      <c r="F2" s="133"/>
      <c r="G2" s="133"/>
      <c r="H2" s="57"/>
      <c r="I2" s="57"/>
      <c r="J2" s="57"/>
      <c r="K2" s="57"/>
    </row>
    <row r="3" spans="1:13" s="74" customFormat="1" ht="58.5" customHeight="1">
      <c r="A3" s="75"/>
      <c r="B3" s="76" t="s">
        <v>5</v>
      </c>
      <c r="C3" s="192">
        <f>'投与症例 '!C7:L7</f>
        <v>0</v>
      </c>
      <c r="D3" s="192"/>
      <c r="E3" s="192"/>
      <c r="F3" s="192"/>
      <c r="G3" s="192"/>
      <c r="H3" s="192"/>
      <c r="I3" s="192"/>
      <c r="J3" s="192"/>
      <c r="K3" s="192"/>
      <c r="L3" s="192"/>
      <c r="M3" s="77"/>
    </row>
    <row r="4" spans="1:13" s="74" customFormat="1" ht="22.5" customHeight="1">
      <c r="A4" s="57"/>
      <c r="B4" s="78"/>
      <c r="C4" s="59"/>
      <c r="D4" s="59"/>
      <c r="E4" s="59"/>
      <c r="F4" s="59"/>
      <c r="G4" s="59"/>
      <c r="H4" s="59"/>
      <c r="I4" s="79" t="s">
        <v>6</v>
      </c>
      <c r="J4" s="193">
        <f>'投与症例 '!J8:L8</f>
        <v>0</v>
      </c>
      <c r="K4" s="193"/>
      <c r="L4" s="193"/>
      <c r="M4" s="77" t="s">
        <v>7</v>
      </c>
    </row>
    <row r="5" spans="1:13" s="84" customFormat="1" ht="25.5" customHeight="1">
      <c r="A5" s="80" t="s">
        <v>0</v>
      </c>
      <c r="B5" s="81" t="s">
        <v>184</v>
      </c>
      <c r="C5" s="82"/>
      <c r="D5" s="82"/>
      <c r="E5" s="82"/>
      <c r="F5" s="82"/>
      <c r="G5" s="82"/>
      <c r="H5" s="82"/>
      <c r="I5" s="82"/>
      <c r="J5" s="82"/>
      <c r="K5" s="82"/>
      <c r="L5" s="83"/>
    </row>
    <row r="6" spans="1:13" s="10" customFormat="1" ht="6" customHeight="1" thickBot="1">
      <c r="A6" s="9"/>
      <c r="B6" s="8"/>
      <c r="C6" s="9"/>
      <c r="D6" s="9"/>
      <c r="E6" s="9"/>
      <c r="F6" s="9"/>
      <c r="G6" s="9"/>
      <c r="H6" s="9"/>
      <c r="I6" s="9"/>
      <c r="J6" s="9"/>
      <c r="K6" s="9"/>
    </row>
    <row r="7" spans="1:13" s="10" customFormat="1" ht="27.75" customHeight="1" thickBot="1">
      <c r="A7" s="194" t="s">
        <v>185</v>
      </c>
      <c r="B7" s="195"/>
      <c r="C7" s="195"/>
      <c r="D7" s="195"/>
      <c r="E7" s="195"/>
      <c r="F7" s="195"/>
      <c r="G7" s="195"/>
      <c r="H7" s="195"/>
      <c r="I7" s="195"/>
      <c r="J7" s="195"/>
      <c r="K7" s="195"/>
      <c r="L7" s="196"/>
    </row>
    <row r="8" spans="1:13" s="10" customFormat="1" ht="28.5" customHeight="1">
      <c r="A8" s="137" t="s">
        <v>8</v>
      </c>
      <c r="B8" s="138"/>
      <c r="C8" s="141" t="s">
        <v>9</v>
      </c>
      <c r="D8" s="143" t="s">
        <v>10</v>
      </c>
      <c r="E8" s="144"/>
      <c r="F8" s="144"/>
      <c r="G8" s="144"/>
      <c r="H8" s="144"/>
      <c r="I8" s="144"/>
      <c r="J8" s="144"/>
      <c r="K8" s="145"/>
      <c r="L8" s="146" t="s">
        <v>10</v>
      </c>
    </row>
    <row r="9" spans="1:13" s="9" customFormat="1" ht="15" customHeight="1">
      <c r="A9" s="139"/>
      <c r="B9" s="140"/>
      <c r="C9" s="142"/>
      <c r="D9" s="149" t="s">
        <v>11</v>
      </c>
      <c r="E9" s="197"/>
      <c r="F9" s="197"/>
      <c r="G9" s="150"/>
      <c r="H9" s="149" t="s">
        <v>12</v>
      </c>
      <c r="I9" s="197"/>
      <c r="J9" s="197"/>
      <c r="K9" s="150"/>
      <c r="L9" s="147"/>
    </row>
    <row r="10" spans="1:13" s="9" customFormat="1" ht="25.5" customHeight="1">
      <c r="A10" s="139"/>
      <c r="B10" s="140"/>
      <c r="C10" s="142"/>
      <c r="D10" s="151" t="s">
        <v>15</v>
      </c>
      <c r="E10" s="198"/>
      <c r="F10" s="198"/>
      <c r="G10" s="152"/>
      <c r="H10" s="151" t="s">
        <v>186</v>
      </c>
      <c r="I10" s="198"/>
      <c r="J10" s="198"/>
      <c r="K10" s="152"/>
      <c r="L10" s="148"/>
    </row>
    <row r="11" spans="1:13" s="10" customFormat="1" ht="50.15" customHeight="1">
      <c r="A11" s="85" t="s">
        <v>19</v>
      </c>
      <c r="B11" s="86" t="s">
        <v>187</v>
      </c>
      <c r="C11" s="21">
        <v>1</v>
      </c>
      <c r="D11" s="199" t="s">
        <v>188</v>
      </c>
      <c r="E11" s="200"/>
      <c r="F11" s="87"/>
      <c r="G11" s="88" t="s">
        <v>93</v>
      </c>
      <c r="H11" s="201"/>
      <c r="I11" s="202"/>
      <c r="J11" s="202"/>
      <c r="K11" s="203"/>
      <c r="L11" s="25">
        <f>F11</f>
        <v>0</v>
      </c>
    </row>
    <row r="12" spans="1:13" s="10" customFormat="1" ht="50.15" customHeight="1" thickBot="1">
      <c r="A12" s="85" t="s">
        <v>124</v>
      </c>
      <c r="B12" s="86" t="s">
        <v>189</v>
      </c>
      <c r="C12" s="28">
        <v>1</v>
      </c>
      <c r="D12" s="204" t="s">
        <v>188</v>
      </c>
      <c r="E12" s="205"/>
      <c r="F12" s="89"/>
      <c r="G12" s="90" t="s">
        <v>93</v>
      </c>
      <c r="H12" s="204" t="s">
        <v>190</v>
      </c>
      <c r="I12" s="205"/>
      <c r="J12" s="89"/>
      <c r="K12" s="90" t="s">
        <v>93</v>
      </c>
      <c r="L12" s="25">
        <f>F12+J12*2</f>
        <v>0</v>
      </c>
    </row>
    <row r="13" spans="1:13" s="10" customFormat="1" ht="37.5" customHeight="1" thickTop="1" thickBot="1">
      <c r="A13" s="158" t="s">
        <v>191</v>
      </c>
      <c r="B13" s="159"/>
      <c r="C13" s="159"/>
      <c r="D13" s="159"/>
      <c r="E13" s="159"/>
      <c r="F13" s="159"/>
      <c r="G13" s="159"/>
      <c r="H13" s="159"/>
      <c r="I13" s="159"/>
      <c r="J13" s="159"/>
      <c r="K13" s="160"/>
      <c r="L13" s="43">
        <f>SUM(L11:L12)</f>
        <v>0</v>
      </c>
    </row>
    <row r="14" spans="1:13" ht="18.5" thickBot="1"/>
    <row r="15" spans="1:13" s="10" customFormat="1" ht="27.75" customHeight="1" thickBot="1">
      <c r="A15" s="194" t="s">
        <v>192</v>
      </c>
      <c r="B15" s="195"/>
      <c r="C15" s="195"/>
      <c r="D15" s="195"/>
      <c r="E15" s="195"/>
      <c r="F15" s="195"/>
      <c r="G15" s="195"/>
      <c r="H15" s="195"/>
      <c r="I15" s="195"/>
      <c r="J15" s="195"/>
      <c r="K15" s="195"/>
      <c r="L15" s="196"/>
    </row>
    <row r="16" spans="1:13" s="10" customFormat="1" ht="28.5" customHeight="1">
      <c r="A16" s="137" t="s">
        <v>8</v>
      </c>
      <c r="B16" s="138"/>
      <c r="C16" s="141" t="s">
        <v>9</v>
      </c>
      <c r="D16" s="143" t="s">
        <v>10</v>
      </c>
      <c r="E16" s="144"/>
      <c r="F16" s="144"/>
      <c r="G16" s="144"/>
      <c r="H16" s="144"/>
      <c r="I16" s="144"/>
      <c r="J16" s="144"/>
      <c r="K16" s="145"/>
      <c r="L16" s="146" t="s">
        <v>10</v>
      </c>
    </row>
    <row r="17" spans="1:12" s="9" customFormat="1" ht="15" customHeight="1">
      <c r="A17" s="139"/>
      <c r="B17" s="140"/>
      <c r="C17" s="142"/>
      <c r="D17" s="149" t="s">
        <v>11</v>
      </c>
      <c r="E17" s="197"/>
      <c r="F17" s="197"/>
      <c r="G17" s="150"/>
      <c r="H17" s="149" t="s">
        <v>12</v>
      </c>
      <c r="I17" s="197"/>
      <c r="J17" s="197"/>
      <c r="K17" s="150"/>
      <c r="L17" s="147"/>
    </row>
    <row r="18" spans="1:12" s="9" customFormat="1" ht="25.5" customHeight="1">
      <c r="A18" s="139"/>
      <c r="B18" s="140"/>
      <c r="C18" s="142"/>
      <c r="D18" s="151" t="s">
        <v>15</v>
      </c>
      <c r="E18" s="198"/>
      <c r="F18" s="198"/>
      <c r="G18" s="152"/>
      <c r="H18" s="151" t="s">
        <v>186</v>
      </c>
      <c r="I18" s="198"/>
      <c r="J18" s="198"/>
      <c r="K18" s="152"/>
      <c r="L18" s="148"/>
    </row>
    <row r="19" spans="1:12" s="10" customFormat="1" ht="50.15" customHeight="1">
      <c r="A19" s="85" t="s">
        <v>19</v>
      </c>
      <c r="B19" s="86" t="s">
        <v>187</v>
      </c>
      <c r="C19" s="21">
        <v>1</v>
      </c>
      <c r="D19" s="199" t="s">
        <v>193</v>
      </c>
      <c r="E19" s="200"/>
      <c r="F19" s="87"/>
      <c r="G19" s="88" t="s">
        <v>93</v>
      </c>
      <c r="H19" s="206"/>
      <c r="I19" s="207"/>
      <c r="J19" s="207"/>
      <c r="K19" s="208"/>
      <c r="L19" s="25">
        <f>F19</f>
        <v>0</v>
      </c>
    </row>
    <row r="20" spans="1:12" s="10" customFormat="1" ht="50.15" customHeight="1" thickBot="1">
      <c r="A20" s="85" t="s">
        <v>124</v>
      </c>
      <c r="B20" s="86" t="s">
        <v>189</v>
      </c>
      <c r="C20" s="28">
        <v>1</v>
      </c>
      <c r="D20" s="204" t="s">
        <v>193</v>
      </c>
      <c r="E20" s="205"/>
      <c r="F20" s="89"/>
      <c r="G20" s="90" t="s">
        <v>93</v>
      </c>
      <c r="H20" s="204" t="s">
        <v>194</v>
      </c>
      <c r="I20" s="205"/>
      <c r="J20" s="89"/>
      <c r="K20" s="90" t="s">
        <v>93</v>
      </c>
      <c r="L20" s="25">
        <f>F20+2*J20</f>
        <v>0</v>
      </c>
    </row>
    <row r="21" spans="1:12" s="10" customFormat="1" ht="37.5" customHeight="1" thickTop="1" thickBot="1">
      <c r="A21" s="158" t="s">
        <v>191</v>
      </c>
      <c r="B21" s="159"/>
      <c r="C21" s="159"/>
      <c r="D21" s="159"/>
      <c r="E21" s="159"/>
      <c r="F21" s="159"/>
      <c r="G21" s="159"/>
      <c r="H21" s="159"/>
      <c r="I21" s="159"/>
      <c r="J21" s="159"/>
      <c r="K21" s="160"/>
      <c r="L21" s="43">
        <f>SUM(L19:L20)</f>
        <v>0</v>
      </c>
    </row>
    <row r="22" spans="1:12" ht="8.25" customHeight="1"/>
    <row r="23" spans="1:12" ht="22.5" customHeight="1">
      <c r="B23" s="91" t="s">
        <v>195</v>
      </c>
    </row>
  </sheetData>
  <mergeCells count="31">
    <mergeCell ref="D19:E19"/>
    <mergeCell ref="H19:K19"/>
    <mergeCell ref="D20:E20"/>
    <mergeCell ref="H20:I20"/>
    <mergeCell ref="A21:K21"/>
    <mergeCell ref="A15:L15"/>
    <mergeCell ref="A16:B18"/>
    <mergeCell ref="C16:C18"/>
    <mergeCell ref="D16:K16"/>
    <mergeCell ref="L16:L18"/>
    <mergeCell ref="D17:G17"/>
    <mergeCell ref="H17:K17"/>
    <mergeCell ref="D18:G18"/>
    <mergeCell ref="H18:K18"/>
    <mergeCell ref="D11:E11"/>
    <mergeCell ref="H11:K11"/>
    <mergeCell ref="D12:E12"/>
    <mergeCell ref="H12:I12"/>
    <mergeCell ref="A13:K13"/>
    <mergeCell ref="C2:G2"/>
    <mergeCell ref="C3:L3"/>
    <mergeCell ref="J4:L4"/>
    <mergeCell ref="A7:L7"/>
    <mergeCell ref="A8:B10"/>
    <mergeCell ref="C8:C10"/>
    <mergeCell ref="D8:K8"/>
    <mergeCell ref="L8:L10"/>
    <mergeCell ref="D9:G9"/>
    <mergeCell ref="H9:K9"/>
    <mergeCell ref="D10:G10"/>
    <mergeCell ref="H10:K10"/>
  </mergeCells>
  <phoneticPr fontId="2"/>
  <printOptions horizontalCentered="1"/>
  <pageMargins left="0.70866141732283472" right="0.70866141732283472" top="0.74803149606299213" bottom="0.74803149606299213" header="0.51181102362204722" footer="0.31496062992125984"/>
  <pageSetup paperSize="9" orientation="portrait" r:id="rId1"/>
  <headerFooter>
    <oddHeader xml:space="preserve">&amp;L【医薬品】&amp;R西暦          年　　月　　日
</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A867-F184-4D7A-8166-7C9CE872FFB8}">
  <sheetPr>
    <tabColor rgb="FF00B050"/>
    <pageSetUpPr fitToPage="1"/>
  </sheetPr>
  <dimension ref="A1:M26"/>
  <sheetViews>
    <sheetView view="pageBreakPreview" zoomScaleNormal="100" zoomScaleSheetLayoutView="100" workbookViewId="0">
      <selection activeCell="C6" sqref="C6:G6"/>
    </sheetView>
  </sheetViews>
  <sheetFormatPr defaultRowHeight="18"/>
  <cols>
    <col min="1" max="1" width="3.5" style="3" customWidth="1"/>
    <col min="2" max="2" width="15.4140625" style="5" customWidth="1"/>
    <col min="3" max="3" width="2.58203125" style="3" bestFit="1" customWidth="1"/>
    <col min="4" max="4" width="2.58203125" style="3" customWidth="1"/>
    <col min="5" max="5" width="12.33203125" style="3" customWidth="1"/>
    <col min="6" max="7" width="4" style="3" customWidth="1"/>
    <col min="8" max="8" width="2.4140625" style="3" customWidth="1"/>
    <col min="9" max="9" width="12.33203125" style="3" customWidth="1"/>
    <col min="10" max="11" width="4" style="3" customWidth="1"/>
    <col min="12" max="12" width="7.9140625" customWidth="1"/>
    <col min="13" max="13" width="1.5" customWidth="1"/>
  </cols>
  <sheetData>
    <row r="1" spans="1:13">
      <c r="A1" s="4" t="s">
        <v>196</v>
      </c>
      <c r="L1" s="6"/>
    </row>
    <row r="2" spans="1:13" s="74" customFormat="1" ht="21" customHeight="1">
      <c r="A2" s="57"/>
      <c r="B2" s="12" t="s">
        <v>4</v>
      </c>
      <c r="C2" s="163">
        <f>'投与症例 '!C6:G6</f>
        <v>0</v>
      </c>
      <c r="D2" s="163"/>
      <c r="E2" s="163"/>
      <c r="F2" s="163"/>
      <c r="G2" s="163"/>
      <c r="H2" s="11"/>
      <c r="I2" s="11"/>
      <c r="J2" s="11"/>
      <c r="K2" s="11"/>
      <c r="L2" s="13"/>
    </row>
    <row r="3" spans="1:13" s="74" customFormat="1" ht="52.5" customHeight="1">
      <c r="A3" s="75"/>
      <c r="B3" s="76" t="s">
        <v>5</v>
      </c>
      <c r="C3" s="134">
        <f>'投与症例 '!C7:L7</f>
        <v>0</v>
      </c>
      <c r="D3" s="134"/>
      <c r="E3" s="134"/>
      <c r="F3" s="134"/>
      <c r="G3" s="134"/>
      <c r="H3" s="134"/>
      <c r="I3" s="134"/>
      <c r="J3" s="134"/>
      <c r="K3" s="134"/>
      <c r="L3" s="134"/>
      <c r="M3" s="77"/>
    </row>
    <row r="4" spans="1:13" s="74" customFormat="1" ht="22.5" customHeight="1">
      <c r="A4" s="57"/>
      <c r="B4" s="78"/>
      <c r="C4" s="60"/>
      <c r="D4" s="60"/>
      <c r="E4" s="60"/>
      <c r="F4" s="60"/>
      <c r="G4" s="60"/>
      <c r="H4" s="60"/>
      <c r="I4" s="18" t="s">
        <v>6</v>
      </c>
      <c r="J4" s="136">
        <f>'投与症例 '!J8:L8</f>
        <v>0</v>
      </c>
      <c r="K4" s="136"/>
      <c r="L4" s="136"/>
      <c r="M4" s="77" t="s">
        <v>7</v>
      </c>
    </row>
    <row r="5" spans="1:13" s="84" customFormat="1" ht="25.5" customHeight="1">
      <c r="A5" s="80" t="s">
        <v>0</v>
      </c>
      <c r="B5" s="81" t="s">
        <v>197</v>
      </c>
      <c r="C5" s="82"/>
      <c r="D5" s="82"/>
      <c r="E5" s="82"/>
      <c r="F5" s="82"/>
      <c r="G5" s="82"/>
      <c r="H5" s="82"/>
      <c r="I5" s="82"/>
      <c r="J5" s="82"/>
      <c r="K5" s="82"/>
    </row>
    <row r="6" spans="1:13" ht="4.5" customHeight="1" thickBot="1"/>
    <row r="7" spans="1:13" s="10" customFormat="1" ht="27.75" customHeight="1" thickBot="1">
      <c r="A7" s="194" t="s">
        <v>198</v>
      </c>
      <c r="B7" s="195"/>
      <c r="C7" s="195"/>
      <c r="D7" s="195"/>
      <c r="E7" s="195"/>
      <c r="F7" s="195"/>
      <c r="G7" s="195"/>
      <c r="H7" s="195"/>
      <c r="I7" s="195"/>
      <c r="J7" s="195"/>
      <c r="K7" s="195"/>
      <c r="L7" s="196"/>
    </row>
    <row r="8" spans="1:13" s="10" customFormat="1" ht="28.5" customHeight="1">
      <c r="A8" s="137" t="s">
        <v>8</v>
      </c>
      <c r="B8" s="138"/>
      <c r="C8" s="141" t="s">
        <v>9</v>
      </c>
      <c r="D8" s="143" t="s">
        <v>10</v>
      </c>
      <c r="E8" s="144"/>
      <c r="F8" s="144"/>
      <c r="G8" s="144"/>
      <c r="H8" s="144"/>
      <c r="I8" s="144"/>
      <c r="J8" s="144"/>
      <c r="K8" s="145"/>
      <c r="L8" s="146" t="s">
        <v>10</v>
      </c>
    </row>
    <row r="9" spans="1:13" s="9" customFormat="1" ht="15" customHeight="1">
      <c r="A9" s="139"/>
      <c r="B9" s="140"/>
      <c r="C9" s="142"/>
      <c r="D9" s="149" t="s">
        <v>11</v>
      </c>
      <c r="E9" s="197"/>
      <c r="F9" s="197"/>
      <c r="G9" s="150"/>
      <c r="H9" s="149" t="s">
        <v>12</v>
      </c>
      <c r="I9" s="197"/>
      <c r="J9" s="197"/>
      <c r="K9" s="150"/>
      <c r="L9" s="147"/>
    </row>
    <row r="10" spans="1:13" s="9" customFormat="1" ht="25.5" customHeight="1">
      <c r="A10" s="139"/>
      <c r="B10" s="140"/>
      <c r="C10" s="142"/>
      <c r="D10" s="151" t="s">
        <v>15</v>
      </c>
      <c r="E10" s="198"/>
      <c r="F10" s="198"/>
      <c r="G10" s="152"/>
      <c r="H10" s="151" t="s">
        <v>17</v>
      </c>
      <c r="I10" s="198"/>
      <c r="J10" s="198"/>
      <c r="K10" s="152"/>
      <c r="L10" s="148"/>
    </row>
    <row r="11" spans="1:13" s="10" customFormat="1" ht="50.15" customHeight="1">
      <c r="A11" s="85" t="s">
        <v>19</v>
      </c>
      <c r="B11" s="86" t="s">
        <v>199</v>
      </c>
      <c r="C11" s="21">
        <v>1</v>
      </c>
      <c r="D11" s="199" t="s">
        <v>200</v>
      </c>
      <c r="E11" s="200"/>
      <c r="F11" s="87"/>
      <c r="G11" s="88" t="s">
        <v>93</v>
      </c>
      <c r="H11" s="209"/>
      <c r="I11" s="210"/>
      <c r="J11" s="210"/>
      <c r="K11" s="211"/>
      <c r="L11" s="92">
        <f>F11</f>
        <v>0</v>
      </c>
    </row>
    <row r="12" spans="1:13" s="10" customFormat="1" ht="50.15" customHeight="1">
      <c r="A12" s="85" t="s">
        <v>124</v>
      </c>
      <c r="B12" s="86" t="s">
        <v>201</v>
      </c>
      <c r="C12" s="28">
        <v>3</v>
      </c>
      <c r="D12" s="212"/>
      <c r="E12" s="213"/>
      <c r="F12" s="213"/>
      <c r="G12" s="214"/>
      <c r="H12" s="199" t="s">
        <v>171</v>
      </c>
      <c r="I12" s="215"/>
      <c r="J12" s="216"/>
      <c r="K12" s="24"/>
      <c r="L12" s="92">
        <f>IF(K12="〇",15,0)</f>
        <v>0</v>
      </c>
    </row>
    <row r="13" spans="1:13" s="10" customFormat="1" ht="50.15" customHeight="1" thickBot="1">
      <c r="A13" s="85" t="s">
        <v>28</v>
      </c>
      <c r="B13" s="86" t="s">
        <v>202</v>
      </c>
      <c r="C13" s="28">
        <v>2</v>
      </c>
      <c r="D13" s="204" t="s">
        <v>203</v>
      </c>
      <c r="E13" s="217"/>
      <c r="F13" s="218"/>
      <c r="G13" s="24"/>
      <c r="H13" s="199" t="s">
        <v>204</v>
      </c>
      <c r="I13" s="215"/>
      <c r="J13" s="216"/>
      <c r="K13" s="24"/>
      <c r="L13" s="92">
        <f>IF(G13="〇",2,IF(K13="〇",10,0))</f>
        <v>0</v>
      </c>
    </row>
    <row r="14" spans="1:13" s="10" customFormat="1" ht="37.5" customHeight="1" thickTop="1" thickBot="1">
      <c r="A14" s="158" t="s">
        <v>205</v>
      </c>
      <c r="B14" s="159"/>
      <c r="C14" s="159"/>
      <c r="D14" s="159"/>
      <c r="E14" s="159"/>
      <c r="F14" s="159"/>
      <c r="G14" s="159"/>
      <c r="H14" s="159"/>
      <c r="I14" s="159"/>
      <c r="J14" s="93"/>
      <c r="K14" s="93"/>
      <c r="L14" s="94">
        <f>SUM(L11:L13)</f>
        <v>0</v>
      </c>
    </row>
    <row r="15" spans="1:13" ht="18.5" thickBot="1"/>
    <row r="16" spans="1:13" s="10" customFormat="1" ht="27.75" customHeight="1" thickBot="1">
      <c r="A16" s="194" t="s">
        <v>206</v>
      </c>
      <c r="B16" s="195"/>
      <c r="C16" s="195"/>
      <c r="D16" s="195"/>
      <c r="E16" s="195"/>
      <c r="F16" s="195"/>
      <c r="G16" s="195"/>
      <c r="H16" s="195"/>
      <c r="I16" s="195"/>
      <c r="J16" s="195"/>
      <c r="K16" s="195"/>
      <c r="L16" s="196"/>
    </row>
    <row r="17" spans="1:12" s="10" customFormat="1" ht="28.5" customHeight="1">
      <c r="A17" s="137" t="s">
        <v>8</v>
      </c>
      <c r="B17" s="138"/>
      <c r="C17" s="141" t="s">
        <v>9</v>
      </c>
      <c r="D17" s="143" t="s">
        <v>10</v>
      </c>
      <c r="E17" s="144"/>
      <c r="F17" s="144"/>
      <c r="G17" s="144"/>
      <c r="H17" s="144"/>
      <c r="I17" s="144"/>
      <c r="J17" s="144"/>
      <c r="K17" s="145"/>
      <c r="L17" s="146" t="s">
        <v>10</v>
      </c>
    </row>
    <row r="18" spans="1:12" s="9" customFormat="1" ht="15" customHeight="1">
      <c r="A18" s="139"/>
      <c r="B18" s="140"/>
      <c r="C18" s="142"/>
      <c r="D18" s="149" t="s">
        <v>11</v>
      </c>
      <c r="E18" s="197"/>
      <c r="F18" s="197"/>
      <c r="G18" s="150"/>
      <c r="H18" s="149" t="s">
        <v>12</v>
      </c>
      <c r="I18" s="197"/>
      <c r="J18" s="197"/>
      <c r="K18" s="150"/>
      <c r="L18" s="147"/>
    </row>
    <row r="19" spans="1:12" s="9" customFormat="1" ht="25.5" customHeight="1">
      <c r="A19" s="139"/>
      <c r="B19" s="140"/>
      <c r="C19" s="142"/>
      <c r="D19" s="151" t="s">
        <v>15</v>
      </c>
      <c r="E19" s="198"/>
      <c r="F19" s="198"/>
      <c r="G19" s="152"/>
      <c r="H19" s="151" t="s">
        <v>17</v>
      </c>
      <c r="I19" s="198"/>
      <c r="J19" s="198"/>
      <c r="K19" s="152"/>
      <c r="L19" s="148"/>
    </row>
    <row r="20" spans="1:12" s="10" customFormat="1" ht="50.15" customHeight="1">
      <c r="A20" s="85" t="s">
        <v>19</v>
      </c>
      <c r="B20" s="86" t="s">
        <v>199</v>
      </c>
      <c r="C20" s="21">
        <v>1</v>
      </c>
      <c r="D20" s="199" t="s">
        <v>207</v>
      </c>
      <c r="E20" s="200"/>
      <c r="F20" s="87"/>
      <c r="G20" s="88" t="s">
        <v>93</v>
      </c>
      <c r="H20" s="206"/>
      <c r="I20" s="207"/>
      <c r="J20" s="207"/>
      <c r="K20" s="208"/>
      <c r="L20" s="92">
        <f>F20</f>
        <v>0</v>
      </c>
    </row>
    <row r="21" spans="1:12" s="10" customFormat="1" ht="50.15" customHeight="1">
      <c r="A21" s="85" t="s">
        <v>124</v>
      </c>
      <c r="B21" s="86" t="s">
        <v>201</v>
      </c>
      <c r="C21" s="28">
        <v>3</v>
      </c>
      <c r="D21" s="212"/>
      <c r="E21" s="213"/>
      <c r="F21" s="213"/>
      <c r="G21" s="214"/>
      <c r="H21" s="199" t="s">
        <v>171</v>
      </c>
      <c r="I21" s="215"/>
      <c r="J21" s="216"/>
      <c r="K21" s="24"/>
      <c r="L21" s="92">
        <f>IF(K21="〇",15,0)</f>
        <v>0</v>
      </c>
    </row>
    <row r="22" spans="1:12" s="10" customFormat="1" ht="50.15" customHeight="1" thickBot="1">
      <c r="A22" s="85" t="s">
        <v>28</v>
      </c>
      <c r="B22" s="86" t="s">
        <v>208</v>
      </c>
      <c r="C22" s="28">
        <v>2</v>
      </c>
      <c r="D22" s="199" t="s">
        <v>171</v>
      </c>
      <c r="E22" s="215"/>
      <c r="F22" s="216"/>
      <c r="G22" s="24"/>
      <c r="H22" s="212"/>
      <c r="I22" s="213"/>
      <c r="J22" s="213"/>
      <c r="K22" s="214"/>
      <c r="L22" s="92">
        <f>IF(G22="〇",2,0)</f>
        <v>0</v>
      </c>
    </row>
    <row r="23" spans="1:12" s="10" customFormat="1" ht="37.5" customHeight="1" thickTop="1" thickBot="1">
      <c r="A23" s="158" t="s">
        <v>205</v>
      </c>
      <c r="B23" s="159"/>
      <c r="C23" s="159"/>
      <c r="D23" s="159"/>
      <c r="E23" s="159"/>
      <c r="F23" s="159"/>
      <c r="G23" s="159"/>
      <c r="H23" s="159"/>
      <c r="I23" s="159"/>
      <c r="J23" s="93"/>
      <c r="K23" s="93"/>
      <c r="L23" s="94">
        <f>SUM(L20:L22)</f>
        <v>0</v>
      </c>
    </row>
    <row r="24" spans="1:12" ht="8.25" customHeight="1"/>
    <row r="25" spans="1:12" ht="22.5" customHeight="1">
      <c r="B25" s="91" t="s">
        <v>209</v>
      </c>
    </row>
    <row r="26" spans="1:12">
      <c r="B26" s="91"/>
    </row>
  </sheetData>
  <mergeCells count="35">
    <mergeCell ref="D22:F22"/>
    <mergeCell ref="H22:K22"/>
    <mergeCell ref="A23:I23"/>
    <mergeCell ref="D19:G19"/>
    <mergeCell ref="H19:K19"/>
    <mergeCell ref="D20:E20"/>
    <mergeCell ref="H20:K20"/>
    <mergeCell ref="D21:G21"/>
    <mergeCell ref="H21:J21"/>
    <mergeCell ref="A14:I14"/>
    <mergeCell ref="A16:L16"/>
    <mergeCell ref="A17:B19"/>
    <mergeCell ref="C17:C19"/>
    <mergeCell ref="D17:K17"/>
    <mergeCell ref="L17:L19"/>
    <mergeCell ref="D18:G18"/>
    <mergeCell ref="H18:K18"/>
    <mergeCell ref="D11:E11"/>
    <mergeCell ref="H11:K11"/>
    <mergeCell ref="D12:G12"/>
    <mergeCell ref="H12:J12"/>
    <mergeCell ref="D13:F13"/>
    <mergeCell ref="H13:J13"/>
    <mergeCell ref="C2:G2"/>
    <mergeCell ref="C3:L3"/>
    <mergeCell ref="J4:L4"/>
    <mergeCell ref="A7:L7"/>
    <mergeCell ref="A8:B10"/>
    <mergeCell ref="C8:C10"/>
    <mergeCell ref="D8:K8"/>
    <mergeCell ref="L8:L10"/>
    <mergeCell ref="D9:G9"/>
    <mergeCell ref="H9:K9"/>
    <mergeCell ref="D10:G10"/>
    <mergeCell ref="H10:K10"/>
  </mergeCells>
  <phoneticPr fontId="2"/>
  <printOptions horizontalCentered="1"/>
  <pageMargins left="0.70866141732283472" right="0.70866141732283472" top="0.74803149606299213" bottom="0.74803149606299213" header="0.51181102362204722" footer="0.31496062992125984"/>
  <pageSetup paperSize="9" scale="93" orientation="portrait" r:id="rId1"/>
  <headerFooter>
    <oddHeader xml:space="preserve">&amp;L【医薬品】&amp;R西暦          年　　月　　日
</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E1957-4B04-4A6C-8B64-4D57B76A6F21}">
  <sheetPr>
    <tabColor rgb="FF00B050"/>
    <pageSetUpPr fitToPage="1"/>
  </sheetPr>
  <dimension ref="A1:P21"/>
  <sheetViews>
    <sheetView view="pageBreakPreview" zoomScaleNormal="100" zoomScaleSheetLayoutView="100" workbookViewId="0">
      <selection activeCell="C6" sqref="C6:G6"/>
    </sheetView>
  </sheetViews>
  <sheetFormatPr defaultRowHeight="18"/>
  <cols>
    <col min="1" max="1" width="3.5" style="3" customWidth="1"/>
    <col min="2" max="2" width="15.4140625" style="5" customWidth="1"/>
    <col min="3" max="3" width="2.58203125" style="3" bestFit="1" customWidth="1"/>
    <col min="4" max="4" width="12.33203125" style="3" customWidth="1"/>
    <col min="5" max="6" width="2.58203125" style="3" customWidth="1"/>
    <col min="7" max="7" width="12.33203125" style="3" customWidth="1"/>
    <col min="8" max="9" width="2.58203125" style="3" customWidth="1"/>
    <col min="10" max="10" width="12.33203125" style="3" customWidth="1"/>
    <col min="11" max="12" width="2.58203125" style="3" customWidth="1"/>
    <col min="13" max="13" width="12.33203125" style="3" customWidth="1"/>
    <col min="14" max="15" width="2.58203125" style="3" customWidth="1"/>
    <col min="16" max="16" width="7.9140625" customWidth="1"/>
    <col min="17" max="17" width="1.5" customWidth="1"/>
  </cols>
  <sheetData>
    <row r="1" spans="1:16">
      <c r="A1" s="4" t="s">
        <v>220</v>
      </c>
      <c r="P1" s="6"/>
    </row>
    <row r="2" spans="1:16" ht="25.5" customHeight="1">
      <c r="A2" s="1" t="s">
        <v>0</v>
      </c>
      <c r="B2" s="2" t="s">
        <v>219</v>
      </c>
      <c r="L2" s="83"/>
    </row>
    <row r="3" spans="1:16" s="74" customFormat="1" ht="22.5" customHeight="1">
      <c r="A3" s="57"/>
      <c r="B3" s="12" t="s">
        <v>4</v>
      </c>
      <c r="C3" s="163">
        <f>'投与症例 '!C6:G6</f>
        <v>0</v>
      </c>
      <c r="D3" s="163"/>
      <c r="E3" s="163"/>
      <c r="F3" s="163"/>
      <c r="G3" s="163"/>
      <c r="H3" s="11"/>
      <c r="I3" s="11"/>
      <c r="J3" s="11"/>
      <c r="K3" s="11"/>
      <c r="L3" s="13"/>
      <c r="M3" s="13"/>
      <c r="N3" s="13"/>
      <c r="O3" s="13"/>
    </row>
    <row r="4" spans="1:16" s="74" customFormat="1" ht="53.25" customHeight="1">
      <c r="A4" s="75"/>
      <c r="B4" s="76" t="s">
        <v>5</v>
      </c>
      <c r="C4" s="134">
        <f>'投与症例 '!C7:L7</f>
        <v>0</v>
      </c>
      <c r="D4" s="134"/>
      <c r="E4" s="134"/>
      <c r="F4" s="134"/>
      <c r="G4" s="134"/>
      <c r="H4" s="134"/>
      <c r="I4" s="134"/>
      <c r="J4" s="134"/>
      <c r="K4" s="134"/>
      <c r="L4" s="134"/>
      <c r="M4" s="134"/>
      <c r="N4" s="134"/>
      <c r="O4" s="134"/>
    </row>
    <row r="5" spans="1:16" s="74" customFormat="1" ht="21.75" customHeight="1">
      <c r="A5" s="57"/>
      <c r="B5" s="78"/>
      <c r="C5" s="60"/>
      <c r="D5" s="60"/>
      <c r="E5" s="60"/>
      <c r="F5" s="60"/>
      <c r="G5" s="60"/>
      <c r="H5" s="60"/>
      <c r="I5" s="18" t="s">
        <v>6</v>
      </c>
      <c r="J5" s="136">
        <f>'投与症例 '!J8:L8</f>
        <v>0</v>
      </c>
      <c r="K5" s="136"/>
      <c r="L5" s="136"/>
      <c r="M5" s="136"/>
      <c r="N5" s="136"/>
      <c r="O5" s="16" t="s">
        <v>7</v>
      </c>
    </row>
    <row r="6" spans="1:16" s="101" customFormat="1" ht="9.75" customHeight="1" thickBot="1">
      <c r="A6" s="107"/>
      <c r="B6" s="106"/>
      <c r="C6" s="105"/>
      <c r="D6" s="105"/>
      <c r="E6" s="105"/>
      <c r="F6" s="105"/>
      <c r="G6" s="105"/>
      <c r="H6" s="105"/>
      <c r="I6" s="104"/>
      <c r="J6" s="103"/>
      <c r="K6" s="103"/>
      <c r="L6" s="103"/>
      <c r="M6" s="102"/>
    </row>
    <row r="7" spans="1:16" s="10" customFormat="1" ht="27.75" customHeight="1" thickBot="1">
      <c r="A7" s="194" t="s">
        <v>218</v>
      </c>
      <c r="B7" s="195"/>
      <c r="C7" s="195"/>
      <c r="D7" s="195"/>
      <c r="E7" s="195"/>
      <c r="F7" s="195"/>
      <c r="G7" s="195"/>
      <c r="H7" s="195"/>
      <c r="I7" s="195"/>
      <c r="J7" s="195"/>
      <c r="K7" s="195"/>
      <c r="L7" s="195"/>
      <c r="M7" s="195"/>
      <c r="N7" s="195"/>
      <c r="O7" s="195"/>
      <c r="P7" s="196"/>
    </row>
    <row r="8" spans="1:16" s="10" customFormat="1" ht="28.5" customHeight="1">
      <c r="A8" s="137" t="s">
        <v>8</v>
      </c>
      <c r="B8" s="138"/>
      <c r="C8" s="141" t="s">
        <v>9</v>
      </c>
      <c r="D8" s="221" t="s">
        <v>10</v>
      </c>
      <c r="E8" s="222"/>
      <c r="F8" s="222"/>
      <c r="G8" s="222"/>
      <c r="H8" s="222"/>
      <c r="I8" s="222"/>
      <c r="J8" s="222"/>
      <c r="K8" s="222"/>
      <c r="L8" s="222"/>
      <c r="M8" s="222"/>
      <c r="N8" s="222"/>
      <c r="O8" s="223"/>
      <c r="P8" s="146" t="s">
        <v>10</v>
      </c>
    </row>
    <row r="9" spans="1:16" s="9" customFormat="1" ht="15" customHeight="1">
      <c r="A9" s="139"/>
      <c r="B9" s="140"/>
      <c r="C9" s="142"/>
      <c r="D9" s="149" t="s">
        <v>11</v>
      </c>
      <c r="E9" s="197"/>
      <c r="F9" s="150"/>
      <c r="G9" s="220" t="s">
        <v>12</v>
      </c>
      <c r="H9" s="220"/>
      <c r="I9" s="220"/>
      <c r="J9" s="220" t="s">
        <v>13</v>
      </c>
      <c r="K9" s="220"/>
      <c r="L9" s="220"/>
      <c r="M9" s="224" t="s">
        <v>14</v>
      </c>
      <c r="N9" s="224"/>
      <c r="O9" s="224"/>
      <c r="P9" s="147"/>
    </row>
    <row r="10" spans="1:16" s="9" customFormat="1" ht="25.5" customHeight="1">
      <c r="A10" s="139"/>
      <c r="B10" s="140"/>
      <c r="C10" s="142"/>
      <c r="D10" s="151" t="s">
        <v>15</v>
      </c>
      <c r="E10" s="198"/>
      <c r="F10" s="152"/>
      <c r="G10" s="219" t="s">
        <v>16</v>
      </c>
      <c r="H10" s="219"/>
      <c r="I10" s="219"/>
      <c r="J10" s="219" t="s">
        <v>17</v>
      </c>
      <c r="K10" s="219"/>
      <c r="L10" s="219"/>
      <c r="M10" s="219" t="s">
        <v>18</v>
      </c>
      <c r="N10" s="219"/>
      <c r="O10" s="219"/>
      <c r="P10" s="148"/>
    </row>
    <row r="11" spans="1:16" s="10" customFormat="1" ht="81.75" customHeight="1" thickBot="1">
      <c r="A11" s="19" t="s">
        <v>19</v>
      </c>
      <c r="B11" s="20" t="s">
        <v>216</v>
      </c>
      <c r="C11" s="21">
        <v>2</v>
      </c>
      <c r="D11" s="100" t="s">
        <v>215</v>
      </c>
      <c r="E11" s="89"/>
      <c r="F11" s="90" t="s">
        <v>93</v>
      </c>
      <c r="G11" s="100" t="s">
        <v>214</v>
      </c>
      <c r="H11" s="98"/>
      <c r="I11" s="97" t="s">
        <v>93</v>
      </c>
      <c r="J11" s="99" t="s">
        <v>213</v>
      </c>
      <c r="K11" s="98"/>
      <c r="L11" s="97" t="s">
        <v>93</v>
      </c>
      <c r="M11" s="99" t="s">
        <v>212</v>
      </c>
      <c r="N11" s="98"/>
      <c r="O11" s="97" t="s">
        <v>93</v>
      </c>
      <c r="P11" s="96">
        <f>E11*2+H11*6+K11*10+N11*16</f>
        <v>0</v>
      </c>
    </row>
    <row r="12" spans="1:16" s="10" customFormat="1" ht="37.5" customHeight="1" thickTop="1" thickBot="1">
      <c r="A12" s="158" t="s">
        <v>211</v>
      </c>
      <c r="B12" s="159"/>
      <c r="C12" s="159"/>
      <c r="D12" s="159"/>
      <c r="E12" s="159"/>
      <c r="F12" s="159"/>
      <c r="G12" s="159"/>
      <c r="H12" s="159"/>
      <c r="I12" s="159"/>
      <c r="J12" s="159"/>
      <c r="K12" s="159"/>
      <c r="L12" s="159"/>
      <c r="M12" s="159"/>
      <c r="N12" s="159"/>
      <c r="O12" s="160"/>
      <c r="P12" s="43">
        <f>P11</f>
        <v>0</v>
      </c>
    </row>
    <row r="13" spans="1:16" ht="18.5" thickBot="1"/>
    <row r="14" spans="1:16" s="10" customFormat="1" ht="27.75" customHeight="1" thickBot="1">
      <c r="A14" s="194" t="s">
        <v>217</v>
      </c>
      <c r="B14" s="195"/>
      <c r="C14" s="195"/>
      <c r="D14" s="195"/>
      <c r="E14" s="195"/>
      <c r="F14" s="195"/>
      <c r="G14" s="195"/>
      <c r="H14" s="195"/>
      <c r="I14" s="195"/>
      <c r="J14" s="195"/>
      <c r="K14" s="195"/>
      <c r="L14" s="195"/>
      <c r="M14" s="195"/>
      <c r="N14" s="195"/>
      <c r="O14" s="195"/>
      <c r="P14" s="196"/>
    </row>
    <row r="15" spans="1:16" s="10" customFormat="1" ht="28.5" customHeight="1">
      <c r="A15" s="137" t="s">
        <v>8</v>
      </c>
      <c r="B15" s="138"/>
      <c r="C15" s="141" t="s">
        <v>9</v>
      </c>
      <c r="D15" s="221" t="s">
        <v>10</v>
      </c>
      <c r="E15" s="222"/>
      <c r="F15" s="222"/>
      <c r="G15" s="222"/>
      <c r="H15" s="222"/>
      <c r="I15" s="222"/>
      <c r="J15" s="222"/>
      <c r="K15" s="222"/>
      <c r="L15" s="222"/>
      <c r="M15" s="222"/>
      <c r="N15" s="222"/>
      <c r="O15" s="223"/>
      <c r="P15" s="146" t="s">
        <v>10</v>
      </c>
    </row>
    <row r="16" spans="1:16" s="9" customFormat="1" ht="15" customHeight="1">
      <c r="A16" s="139"/>
      <c r="B16" s="140"/>
      <c r="C16" s="142"/>
      <c r="D16" s="220" t="s">
        <v>11</v>
      </c>
      <c r="E16" s="220"/>
      <c r="F16" s="220"/>
      <c r="G16" s="220" t="s">
        <v>12</v>
      </c>
      <c r="H16" s="220"/>
      <c r="I16" s="220"/>
      <c r="J16" s="220" t="s">
        <v>13</v>
      </c>
      <c r="K16" s="220"/>
      <c r="L16" s="220"/>
      <c r="M16" s="224" t="s">
        <v>14</v>
      </c>
      <c r="N16" s="224"/>
      <c r="O16" s="224"/>
      <c r="P16" s="147"/>
    </row>
    <row r="17" spans="1:16" s="9" customFormat="1" ht="25.5" customHeight="1">
      <c r="A17" s="139"/>
      <c r="B17" s="140"/>
      <c r="C17" s="142"/>
      <c r="D17" s="219" t="s">
        <v>15</v>
      </c>
      <c r="E17" s="219"/>
      <c r="F17" s="219"/>
      <c r="G17" s="219" t="s">
        <v>16</v>
      </c>
      <c r="H17" s="219"/>
      <c r="I17" s="219"/>
      <c r="J17" s="219" t="s">
        <v>17</v>
      </c>
      <c r="K17" s="219"/>
      <c r="L17" s="219"/>
      <c r="M17" s="219" t="s">
        <v>18</v>
      </c>
      <c r="N17" s="219"/>
      <c r="O17" s="219"/>
      <c r="P17" s="148"/>
    </row>
    <row r="18" spans="1:16" s="10" customFormat="1" ht="81.75" customHeight="1" thickBot="1">
      <c r="A18" s="19" t="s">
        <v>19</v>
      </c>
      <c r="B18" s="20" t="s">
        <v>216</v>
      </c>
      <c r="C18" s="21">
        <v>2</v>
      </c>
      <c r="D18" s="100" t="s">
        <v>215</v>
      </c>
      <c r="E18" s="89"/>
      <c r="F18" s="90" t="s">
        <v>93</v>
      </c>
      <c r="G18" s="100" t="s">
        <v>214</v>
      </c>
      <c r="H18" s="98"/>
      <c r="I18" s="97" t="s">
        <v>93</v>
      </c>
      <c r="J18" s="99" t="s">
        <v>213</v>
      </c>
      <c r="K18" s="98"/>
      <c r="L18" s="97" t="s">
        <v>93</v>
      </c>
      <c r="M18" s="99" t="s">
        <v>212</v>
      </c>
      <c r="N18" s="98"/>
      <c r="O18" s="97" t="s">
        <v>93</v>
      </c>
      <c r="P18" s="96">
        <f>E18*2+H18*6+K18*10+N18*16</f>
        <v>0</v>
      </c>
    </row>
    <row r="19" spans="1:16" s="10" customFormat="1" ht="37.5" customHeight="1" thickTop="1" thickBot="1">
      <c r="A19" s="158" t="s">
        <v>211</v>
      </c>
      <c r="B19" s="159"/>
      <c r="C19" s="159"/>
      <c r="D19" s="159"/>
      <c r="E19" s="159"/>
      <c r="F19" s="159"/>
      <c r="G19" s="159"/>
      <c r="H19" s="159"/>
      <c r="I19" s="159"/>
      <c r="J19" s="159"/>
      <c r="K19" s="159"/>
      <c r="L19" s="159"/>
      <c r="M19" s="159"/>
      <c r="N19" s="159"/>
      <c r="O19" s="160"/>
      <c r="P19" s="95">
        <f>P18</f>
        <v>0</v>
      </c>
    </row>
    <row r="20" spans="1:16" ht="8.25" customHeight="1"/>
    <row r="21" spans="1:16" ht="22.5" customHeight="1">
      <c r="B21" s="91" t="s">
        <v>210</v>
      </c>
    </row>
  </sheetData>
  <mergeCells count="31">
    <mergeCell ref="A19:O19"/>
    <mergeCell ref="D8:O8"/>
    <mergeCell ref="M9:O9"/>
    <mergeCell ref="M10:O10"/>
    <mergeCell ref="A12:O12"/>
    <mergeCell ref="D15:O15"/>
    <mergeCell ref="D16:F16"/>
    <mergeCell ref="G16:I16"/>
    <mergeCell ref="J16:L16"/>
    <mergeCell ref="M16:O16"/>
    <mergeCell ref="A14:P14"/>
    <mergeCell ref="A15:B17"/>
    <mergeCell ref="C15:C17"/>
    <mergeCell ref="P15:P17"/>
    <mergeCell ref="J17:L17"/>
    <mergeCell ref="M17:O17"/>
    <mergeCell ref="C3:G3"/>
    <mergeCell ref="C4:O4"/>
    <mergeCell ref="J5:N5"/>
    <mergeCell ref="A7:P7"/>
    <mergeCell ref="A8:B10"/>
    <mergeCell ref="C8:C10"/>
    <mergeCell ref="P8:P10"/>
    <mergeCell ref="J9:L9"/>
    <mergeCell ref="J10:L10"/>
    <mergeCell ref="D9:F9"/>
    <mergeCell ref="D10:F10"/>
    <mergeCell ref="G9:I9"/>
    <mergeCell ref="G10:I10"/>
    <mergeCell ref="D17:F17"/>
    <mergeCell ref="G17:I17"/>
  </mergeCells>
  <phoneticPr fontId="2"/>
  <printOptions horizontalCentered="1"/>
  <pageMargins left="0.70866141732283472" right="0.70866141732283472" top="0.74803149606299213" bottom="0.74803149606299213" header="0.51181102362204722" footer="0.31496062992125984"/>
  <pageSetup paperSize="9" scale="80" orientation="portrait" r:id="rId1"/>
  <headerFooter>
    <oddHeader xml:space="preserve">&amp;L【医薬品】&amp;R西暦          年　　月　　日
</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BDC8-54D2-4583-9ABC-BD531B726C83}">
  <sheetPr>
    <pageSetUpPr fitToPage="1"/>
  </sheetPr>
  <dimension ref="A1:C13"/>
  <sheetViews>
    <sheetView zoomScaleNormal="100" zoomScaleSheetLayoutView="100" workbookViewId="0">
      <selection activeCell="E34" sqref="E34"/>
    </sheetView>
  </sheetViews>
  <sheetFormatPr defaultColWidth="8.08203125" defaultRowHeight="13"/>
  <cols>
    <col min="1" max="1" width="2.58203125" style="9" bestFit="1" customWidth="1"/>
    <col min="2" max="2" width="12" style="108" customWidth="1"/>
    <col min="3" max="3" width="70.4140625" style="10" customWidth="1"/>
    <col min="4" max="16384" width="8.08203125" style="10"/>
  </cols>
  <sheetData>
    <row r="1" spans="1:3">
      <c r="C1" s="109">
        <v>2023.4</v>
      </c>
    </row>
    <row r="2" spans="1:3" s="112" customFormat="1" ht="25.5" customHeight="1">
      <c r="A2" s="110"/>
      <c r="B2" s="111" t="s">
        <v>221</v>
      </c>
    </row>
    <row r="3" spans="1:3" s="112" customFormat="1" ht="13.5" thickBot="1">
      <c r="A3" s="110"/>
      <c r="B3" s="8" t="s">
        <v>222</v>
      </c>
      <c r="C3" s="113"/>
    </row>
    <row r="4" spans="1:3" s="8" customFormat="1" ht="30" customHeight="1">
      <c r="A4" s="114" t="s">
        <v>19</v>
      </c>
      <c r="B4" s="115" t="s">
        <v>20</v>
      </c>
      <c r="C4" s="116" t="s">
        <v>223</v>
      </c>
    </row>
    <row r="5" spans="1:3" s="8" customFormat="1" ht="30" customHeight="1">
      <c r="A5" s="117" t="s">
        <v>139</v>
      </c>
      <c r="B5" s="118" t="s">
        <v>34</v>
      </c>
      <c r="C5" s="119" t="s">
        <v>224</v>
      </c>
    </row>
    <row r="6" spans="1:3" s="8" customFormat="1" ht="30" customHeight="1">
      <c r="A6" s="117" t="s">
        <v>46</v>
      </c>
      <c r="B6" s="118" t="s">
        <v>47</v>
      </c>
      <c r="C6" s="119" t="s">
        <v>225</v>
      </c>
    </row>
    <row r="7" spans="1:3" s="122" customFormat="1" ht="57.75" customHeight="1">
      <c r="A7" s="120" t="s">
        <v>58</v>
      </c>
      <c r="B7" s="121" t="s">
        <v>59</v>
      </c>
      <c r="C7" s="119" t="s">
        <v>226</v>
      </c>
    </row>
    <row r="8" spans="1:3" s="122" customFormat="1" ht="50.15" customHeight="1">
      <c r="A8" s="120" t="s">
        <v>69</v>
      </c>
      <c r="B8" s="121" t="s">
        <v>70</v>
      </c>
      <c r="C8" s="119" t="s">
        <v>227</v>
      </c>
    </row>
    <row r="9" spans="1:3" s="122" customFormat="1" ht="54" customHeight="1">
      <c r="A9" s="120" t="s">
        <v>75</v>
      </c>
      <c r="B9" s="27" t="s">
        <v>76</v>
      </c>
      <c r="C9" s="119" t="s">
        <v>228</v>
      </c>
    </row>
    <row r="10" spans="1:3" s="8" customFormat="1" ht="60" customHeight="1">
      <c r="A10" s="117" t="s">
        <v>81</v>
      </c>
      <c r="B10" s="20" t="s">
        <v>82</v>
      </c>
      <c r="C10" s="123" t="s">
        <v>229</v>
      </c>
    </row>
    <row r="11" spans="1:3" s="122" customFormat="1" ht="50.15" customHeight="1">
      <c r="A11" s="225" t="s">
        <v>86</v>
      </c>
      <c r="B11" s="227" t="s">
        <v>230</v>
      </c>
      <c r="C11" s="124" t="s">
        <v>231</v>
      </c>
    </row>
    <row r="12" spans="1:3" s="122" customFormat="1" ht="156" customHeight="1" thickBot="1">
      <c r="A12" s="226"/>
      <c r="B12" s="228"/>
      <c r="C12" s="125" t="s">
        <v>232</v>
      </c>
    </row>
    <row r="13" spans="1:3" s="40" customFormat="1">
      <c r="A13" s="126"/>
      <c r="B13" s="127"/>
      <c r="C13" s="128"/>
    </row>
  </sheetData>
  <mergeCells count="2">
    <mergeCell ref="A11:A12"/>
    <mergeCell ref="B11:B12"/>
  </mergeCells>
  <phoneticPr fontId="2"/>
  <printOptions horizontalCentered="1"/>
  <pageMargins left="0.70866141732283472" right="0.70866141732283472" top="0.74803149606299213" bottom="0.74803149606299213" header="0.51181102362204722" footer="0.31496062992125984"/>
  <pageSetup paperSize="9" scale="94" orientation="portrait" r:id="rId1"/>
  <headerFooter>
    <oddHeader xml:space="preserve">&amp;L【医薬品】&amp;R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746B-5BC3-47DD-9358-D81076F65B2A}">
  <sheetPr>
    <pageSetUpPr fitToPage="1"/>
  </sheetPr>
  <dimension ref="A1:F22"/>
  <sheetViews>
    <sheetView view="pageBreakPreview" zoomScaleNormal="100" zoomScaleSheetLayoutView="100" workbookViewId="0">
      <selection activeCell="E34" sqref="E34"/>
    </sheetView>
  </sheetViews>
  <sheetFormatPr defaultRowHeight="18"/>
  <cols>
    <col min="1" max="1" width="4.9140625" style="83" bestFit="1" customWidth="1"/>
    <col min="3" max="3" width="5.83203125" style="3" customWidth="1"/>
    <col min="4" max="4" width="8.83203125" style="130"/>
  </cols>
  <sheetData>
    <row r="1" spans="1:6" ht="25.5" customHeight="1">
      <c r="A1" s="83" t="s">
        <v>233</v>
      </c>
      <c r="B1" s="229" t="s">
        <v>234</v>
      </c>
      <c r="C1" s="229"/>
      <c r="D1" s="229"/>
      <c r="E1" s="83" t="s">
        <v>235</v>
      </c>
      <c r="F1" s="129" t="s">
        <v>236</v>
      </c>
    </row>
    <row r="2" spans="1:6" ht="25.5" customHeight="1">
      <c r="A2" s="83" t="s">
        <v>11</v>
      </c>
      <c r="C2" s="3" t="s">
        <v>237</v>
      </c>
      <c r="D2" s="130" t="s">
        <v>238</v>
      </c>
      <c r="E2">
        <v>1</v>
      </c>
      <c r="F2" s="129">
        <f>E2*2</f>
        <v>2</v>
      </c>
    </row>
    <row r="3" spans="1:6" ht="25.5" customHeight="1">
      <c r="A3" s="83" t="s">
        <v>12</v>
      </c>
      <c r="B3">
        <v>5</v>
      </c>
      <c r="C3" s="3" t="s">
        <v>237</v>
      </c>
      <c r="D3" s="130">
        <v>24</v>
      </c>
      <c r="E3">
        <v>3</v>
      </c>
      <c r="F3" s="129">
        <f t="shared" ref="F3:F22" si="0">E3*2</f>
        <v>6</v>
      </c>
    </row>
    <row r="4" spans="1:6" ht="25.5" customHeight="1">
      <c r="A4" s="83" t="s">
        <v>13</v>
      </c>
      <c r="B4">
        <v>25</v>
      </c>
      <c r="C4" s="3" t="s">
        <v>237</v>
      </c>
      <c r="D4" s="130">
        <v>48</v>
      </c>
      <c r="E4">
        <v>5</v>
      </c>
      <c r="F4" s="129">
        <f t="shared" si="0"/>
        <v>10</v>
      </c>
    </row>
    <row r="5" spans="1:6" ht="25.5" customHeight="1">
      <c r="A5" s="83" t="s">
        <v>14</v>
      </c>
      <c r="B5">
        <v>49</v>
      </c>
      <c r="C5" s="3" t="s">
        <v>237</v>
      </c>
      <c r="D5" s="130">
        <v>72</v>
      </c>
      <c r="E5">
        <v>8</v>
      </c>
      <c r="F5" s="129">
        <f t="shared" si="0"/>
        <v>16</v>
      </c>
    </row>
    <row r="6" spans="1:6" ht="25.5" customHeight="1">
      <c r="B6">
        <f>D5+1</f>
        <v>73</v>
      </c>
      <c r="C6" s="3" t="s">
        <v>237</v>
      </c>
      <c r="D6" s="130">
        <f>D5+24</f>
        <v>96</v>
      </c>
      <c r="E6">
        <f>E5+3</f>
        <v>11</v>
      </c>
      <c r="F6" s="129">
        <f t="shared" si="0"/>
        <v>22</v>
      </c>
    </row>
    <row r="7" spans="1:6" ht="25.5" customHeight="1">
      <c r="B7">
        <f t="shared" ref="B7:B22" si="1">D6+1</f>
        <v>97</v>
      </c>
      <c r="C7" s="3" t="s">
        <v>237</v>
      </c>
      <c r="D7" s="130">
        <f t="shared" ref="D7:D22" si="2">D6+24</f>
        <v>120</v>
      </c>
      <c r="E7">
        <f t="shared" ref="E7:E22" si="3">E6+3</f>
        <v>14</v>
      </c>
      <c r="F7" s="129">
        <f t="shared" si="0"/>
        <v>28</v>
      </c>
    </row>
    <row r="8" spans="1:6" ht="25.5" customHeight="1">
      <c r="B8">
        <f t="shared" si="1"/>
        <v>121</v>
      </c>
      <c r="C8" s="3" t="s">
        <v>237</v>
      </c>
      <c r="D8" s="130">
        <f t="shared" si="2"/>
        <v>144</v>
      </c>
      <c r="E8">
        <f t="shared" si="3"/>
        <v>17</v>
      </c>
      <c r="F8" s="129">
        <f t="shared" si="0"/>
        <v>34</v>
      </c>
    </row>
    <row r="9" spans="1:6" ht="25.5" customHeight="1">
      <c r="B9">
        <f t="shared" si="1"/>
        <v>145</v>
      </c>
      <c r="C9" s="3" t="s">
        <v>237</v>
      </c>
      <c r="D9" s="130">
        <f t="shared" si="2"/>
        <v>168</v>
      </c>
      <c r="E9">
        <f t="shared" si="3"/>
        <v>20</v>
      </c>
      <c r="F9" s="129">
        <f t="shared" si="0"/>
        <v>40</v>
      </c>
    </row>
    <row r="10" spans="1:6" ht="25.5" customHeight="1">
      <c r="B10">
        <f t="shared" si="1"/>
        <v>169</v>
      </c>
      <c r="C10" s="3" t="s">
        <v>237</v>
      </c>
      <c r="D10" s="130">
        <f t="shared" si="2"/>
        <v>192</v>
      </c>
      <c r="E10">
        <f t="shared" si="3"/>
        <v>23</v>
      </c>
      <c r="F10" s="129">
        <f t="shared" si="0"/>
        <v>46</v>
      </c>
    </row>
    <row r="11" spans="1:6" ht="25.5" customHeight="1">
      <c r="B11">
        <f t="shared" si="1"/>
        <v>193</v>
      </c>
      <c r="C11" s="3" t="s">
        <v>237</v>
      </c>
      <c r="D11" s="130">
        <f t="shared" si="2"/>
        <v>216</v>
      </c>
      <c r="E11">
        <f t="shared" si="3"/>
        <v>26</v>
      </c>
      <c r="F11" s="129">
        <f t="shared" si="0"/>
        <v>52</v>
      </c>
    </row>
    <row r="12" spans="1:6" ht="25.5" customHeight="1">
      <c r="B12">
        <f t="shared" si="1"/>
        <v>217</v>
      </c>
      <c r="C12" s="3" t="s">
        <v>237</v>
      </c>
      <c r="D12" s="130">
        <f t="shared" si="2"/>
        <v>240</v>
      </c>
      <c r="E12">
        <f t="shared" si="3"/>
        <v>29</v>
      </c>
      <c r="F12" s="129">
        <f t="shared" si="0"/>
        <v>58</v>
      </c>
    </row>
    <row r="13" spans="1:6" ht="25.5" customHeight="1">
      <c r="B13">
        <f t="shared" si="1"/>
        <v>241</v>
      </c>
      <c r="C13" s="3" t="s">
        <v>237</v>
      </c>
      <c r="D13" s="130">
        <f t="shared" si="2"/>
        <v>264</v>
      </c>
      <c r="E13">
        <f t="shared" si="3"/>
        <v>32</v>
      </c>
      <c r="F13" s="129">
        <f t="shared" si="0"/>
        <v>64</v>
      </c>
    </row>
    <row r="14" spans="1:6" ht="25.5" customHeight="1">
      <c r="B14">
        <f t="shared" si="1"/>
        <v>265</v>
      </c>
      <c r="C14" s="3" t="s">
        <v>237</v>
      </c>
      <c r="D14" s="130">
        <f t="shared" si="2"/>
        <v>288</v>
      </c>
      <c r="E14">
        <f t="shared" si="3"/>
        <v>35</v>
      </c>
      <c r="F14" s="129">
        <f t="shared" si="0"/>
        <v>70</v>
      </c>
    </row>
    <row r="15" spans="1:6" ht="25.5" customHeight="1">
      <c r="B15">
        <f t="shared" si="1"/>
        <v>289</v>
      </c>
      <c r="C15" s="3" t="s">
        <v>237</v>
      </c>
      <c r="D15" s="130">
        <f t="shared" si="2"/>
        <v>312</v>
      </c>
      <c r="E15">
        <f t="shared" si="3"/>
        <v>38</v>
      </c>
      <c r="F15" s="129">
        <f t="shared" si="0"/>
        <v>76</v>
      </c>
    </row>
    <row r="16" spans="1:6" ht="25.5" customHeight="1">
      <c r="B16">
        <f t="shared" si="1"/>
        <v>313</v>
      </c>
      <c r="C16" s="3" t="s">
        <v>237</v>
      </c>
      <c r="D16" s="130">
        <f t="shared" si="2"/>
        <v>336</v>
      </c>
      <c r="E16">
        <f t="shared" si="3"/>
        <v>41</v>
      </c>
      <c r="F16" s="129">
        <f t="shared" si="0"/>
        <v>82</v>
      </c>
    </row>
    <row r="17" spans="2:6" ht="25.5" customHeight="1">
      <c r="B17">
        <f t="shared" si="1"/>
        <v>337</v>
      </c>
      <c r="C17" s="3" t="s">
        <v>237</v>
      </c>
      <c r="D17" s="130">
        <f t="shared" si="2"/>
        <v>360</v>
      </c>
      <c r="E17">
        <f t="shared" si="3"/>
        <v>44</v>
      </c>
      <c r="F17" s="129">
        <f t="shared" si="0"/>
        <v>88</v>
      </c>
    </row>
    <row r="18" spans="2:6" ht="25.5" customHeight="1">
      <c r="B18">
        <f t="shared" si="1"/>
        <v>361</v>
      </c>
      <c r="C18" s="3" t="s">
        <v>237</v>
      </c>
      <c r="D18" s="130">
        <f t="shared" si="2"/>
        <v>384</v>
      </c>
      <c r="E18">
        <f t="shared" si="3"/>
        <v>47</v>
      </c>
      <c r="F18" s="129">
        <f t="shared" si="0"/>
        <v>94</v>
      </c>
    </row>
    <row r="19" spans="2:6" ht="25.5" customHeight="1">
      <c r="B19">
        <f t="shared" si="1"/>
        <v>385</v>
      </c>
      <c r="C19" s="3" t="s">
        <v>237</v>
      </c>
      <c r="D19" s="130">
        <f t="shared" si="2"/>
        <v>408</v>
      </c>
      <c r="E19">
        <f t="shared" si="3"/>
        <v>50</v>
      </c>
      <c r="F19" s="129">
        <f t="shared" si="0"/>
        <v>100</v>
      </c>
    </row>
    <row r="20" spans="2:6" ht="25.5" customHeight="1">
      <c r="B20">
        <f t="shared" si="1"/>
        <v>409</v>
      </c>
      <c r="C20" s="3" t="s">
        <v>237</v>
      </c>
      <c r="D20" s="130">
        <f t="shared" si="2"/>
        <v>432</v>
      </c>
      <c r="E20">
        <f t="shared" si="3"/>
        <v>53</v>
      </c>
      <c r="F20" s="129">
        <f t="shared" si="0"/>
        <v>106</v>
      </c>
    </row>
    <row r="21" spans="2:6" ht="25.5" customHeight="1">
      <c r="B21">
        <f t="shared" si="1"/>
        <v>433</v>
      </c>
      <c r="C21" s="3" t="s">
        <v>237</v>
      </c>
      <c r="D21" s="130">
        <f t="shared" si="2"/>
        <v>456</v>
      </c>
      <c r="E21">
        <f t="shared" si="3"/>
        <v>56</v>
      </c>
      <c r="F21" s="129">
        <f t="shared" si="0"/>
        <v>112</v>
      </c>
    </row>
    <row r="22" spans="2:6" ht="25.5" customHeight="1">
      <c r="B22">
        <f t="shared" si="1"/>
        <v>457</v>
      </c>
      <c r="C22" s="3" t="s">
        <v>237</v>
      </c>
      <c r="D22" s="130">
        <f t="shared" si="2"/>
        <v>480</v>
      </c>
      <c r="E22">
        <f t="shared" si="3"/>
        <v>59</v>
      </c>
      <c r="F22" s="129">
        <f t="shared" si="0"/>
        <v>118</v>
      </c>
    </row>
  </sheetData>
  <mergeCells count="1">
    <mergeCell ref="B1:D1"/>
  </mergeCells>
  <phoneticPr fontId="2"/>
  <printOptions horizontalCentered="1"/>
  <pageMargins left="0.70866141732283472" right="0.70866141732283472" top="0.74803149606299213" bottom="0.74803149606299213" header="0.51181102362204722" footer="0.31496062992125984"/>
  <pageSetup paperSize="9" orientation="portrait" r:id="rId1"/>
  <headerFooter>
    <oddHeader xml:space="preserve">&amp;L【医薬品】&amp;R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2ADBC-C21B-4D11-9B9D-5FC6D889586E}">
  <sheetPr>
    <pageSetUpPr fitToPage="1"/>
  </sheetPr>
  <dimension ref="A1:E22"/>
  <sheetViews>
    <sheetView view="pageBreakPreview" zoomScaleNormal="100" zoomScaleSheetLayoutView="100" workbookViewId="0">
      <selection activeCell="E34" sqref="E34"/>
    </sheetView>
  </sheetViews>
  <sheetFormatPr defaultRowHeight="18"/>
  <cols>
    <col min="1" max="1" width="4.9140625" style="83" bestFit="1" customWidth="1"/>
    <col min="3" max="3" width="5.83203125" style="3" customWidth="1"/>
    <col min="4" max="4" width="8.83203125" style="130"/>
  </cols>
  <sheetData>
    <row r="1" spans="1:5" ht="25.5" customHeight="1">
      <c r="A1" s="83" t="s">
        <v>233</v>
      </c>
      <c r="B1" s="229" t="s">
        <v>239</v>
      </c>
      <c r="C1" s="229"/>
      <c r="D1" s="229"/>
      <c r="E1" s="129" t="s">
        <v>235</v>
      </c>
    </row>
    <row r="2" spans="1:5" ht="25.5" customHeight="1">
      <c r="A2" s="83" t="s">
        <v>11</v>
      </c>
      <c r="B2" s="83">
        <v>1</v>
      </c>
      <c r="C2" s="3" t="s">
        <v>240</v>
      </c>
      <c r="E2" s="129">
        <f>B2*3</f>
        <v>3</v>
      </c>
    </row>
    <row r="3" spans="1:5" ht="25.5" customHeight="1">
      <c r="A3" s="83" t="s">
        <v>12</v>
      </c>
      <c r="B3">
        <v>2</v>
      </c>
      <c r="C3" s="3" t="s">
        <v>237</v>
      </c>
      <c r="D3" s="130">
        <f>6</f>
        <v>6</v>
      </c>
      <c r="E3" s="129">
        <f>E2+3</f>
        <v>6</v>
      </c>
    </row>
    <row r="4" spans="1:5" ht="25.5" customHeight="1">
      <c r="A4" s="83" t="s">
        <v>13</v>
      </c>
      <c r="B4">
        <f>D3+1</f>
        <v>7</v>
      </c>
      <c r="C4" s="3" t="s">
        <v>237</v>
      </c>
      <c r="D4" s="130">
        <f>D3+6</f>
        <v>12</v>
      </c>
      <c r="E4" s="129">
        <f t="shared" ref="E4" si="0">E3+3</f>
        <v>9</v>
      </c>
    </row>
    <row r="5" spans="1:5" ht="25.5" customHeight="1">
      <c r="A5" s="83" t="s">
        <v>14</v>
      </c>
      <c r="B5">
        <f t="shared" ref="B5:B22" si="1">D4+1</f>
        <v>13</v>
      </c>
      <c r="C5" s="3" t="s">
        <v>237</v>
      </c>
      <c r="D5" s="130">
        <f t="shared" ref="D5:E20" si="2">D4+6</f>
        <v>18</v>
      </c>
      <c r="E5" s="129">
        <f>E4+6</f>
        <v>15</v>
      </c>
    </row>
    <row r="6" spans="1:5" ht="25.5" customHeight="1">
      <c r="B6">
        <f t="shared" si="1"/>
        <v>19</v>
      </c>
      <c r="C6" s="3" t="s">
        <v>237</v>
      </c>
      <c r="D6" s="130">
        <f t="shared" si="2"/>
        <v>24</v>
      </c>
      <c r="E6" s="129">
        <f t="shared" si="2"/>
        <v>21</v>
      </c>
    </row>
    <row r="7" spans="1:5" ht="25.5" customHeight="1">
      <c r="B7">
        <f t="shared" si="1"/>
        <v>25</v>
      </c>
      <c r="C7" s="3" t="s">
        <v>237</v>
      </c>
      <c r="D7" s="130">
        <f t="shared" si="2"/>
        <v>30</v>
      </c>
      <c r="E7" s="129">
        <f t="shared" si="2"/>
        <v>27</v>
      </c>
    </row>
    <row r="8" spans="1:5" ht="25.5" customHeight="1">
      <c r="B8">
        <f t="shared" si="1"/>
        <v>31</v>
      </c>
      <c r="C8" s="3" t="s">
        <v>237</v>
      </c>
      <c r="D8" s="130">
        <f t="shared" si="2"/>
        <v>36</v>
      </c>
      <c r="E8" s="129">
        <f t="shared" si="2"/>
        <v>33</v>
      </c>
    </row>
    <row r="9" spans="1:5" ht="25.5" customHeight="1">
      <c r="B9">
        <f t="shared" si="1"/>
        <v>37</v>
      </c>
      <c r="C9" s="3" t="s">
        <v>237</v>
      </c>
      <c r="D9" s="130">
        <f t="shared" si="2"/>
        <v>42</v>
      </c>
      <c r="E9" s="129">
        <f t="shared" si="2"/>
        <v>39</v>
      </c>
    </row>
    <row r="10" spans="1:5" ht="25.5" customHeight="1">
      <c r="B10">
        <f t="shared" si="1"/>
        <v>43</v>
      </c>
      <c r="C10" s="3" t="s">
        <v>237</v>
      </c>
      <c r="D10" s="130">
        <f t="shared" si="2"/>
        <v>48</v>
      </c>
      <c r="E10" s="129">
        <f t="shared" si="2"/>
        <v>45</v>
      </c>
    </row>
    <row r="11" spans="1:5" ht="25.5" customHeight="1">
      <c r="B11">
        <f t="shared" si="1"/>
        <v>49</v>
      </c>
      <c r="C11" s="3" t="s">
        <v>237</v>
      </c>
      <c r="D11" s="130">
        <f t="shared" si="2"/>
        <v>54</v>
      </c>
      <c r="E11" s="129">
        <f t="shared" si="2"/>
        <v>51</v>
      </c>
    </row>
    <row r="12" spans="1:5" ht="25.5" customHeight="1">
      <c r="B12">
        <f t="shared" si="1"/>
        <v>55</v>
      </c>
      <c r="C12" s="3" t="s">
        <v>237</v>
      </c>
      <c r="D12" s="130">
        <f t="shared" si="2"/>
        <v>60</v>
      </c>
      <c r="E12" s="129">
        <f t="shared" si="2"/>
        <v>57</v>
      </c>
    </row>
    <row r="13" spans="1:5" ht="25.5" customHeight="1">
      <c r="B13">
        <f t="shared" si="1"/>
        <v>61</v>
      </c>
      <c r="C13" s="3" t="s">
        <v>237</v>
      </c>
      <c r="D13" s="130">
        <f t="shared" si="2"/>
        <v>66</v>
      </c>
      <c r="E13" s="129">
        <f t="shared" si="2"/>
        <v>63</v>
      </c>
    </row>
    <row r="14" spans="1:5" ht="25.5" customHeight="1">
      <c r="B14">
        <f t="shared" si="1"/>
        <v>67</v>
      </c>
      <c r="C14" s="3" t="s">
        <v>237</v>
      </c>
      <c r="D14" s="130">
        <f t="shared" si="2"/>
        <v>72</v>
      </c>
      <c r="E14" s="129">
        <f t="shared" si="2"/>
        <v>69</v>
      </c>
    </row>
    <row r="15" spans="1:5" ht="25.5" customHeight="1">
      <c r="B15">
        <f t="shared" si="1"/>
        <v>73</v>
      </c>
      <c r="C15" s="3" t="s">
        <v>237</v>
      </c>
      <c r="D15" s="130">
        <f t="shared" si="2"/>
        <v>78</v>
      </c>
      <c r="E15" s="129">
        <f t="shared" si="2"/>
        <v>75</v>
      </c>
    </row>
    <row r="16" spans="1:5" ht="25.5" customHeight="1">
      <c r="B16">
        <f t="shared" si="1"/>
        <v>79</v>
      </c>
      <c r="C16" s="3" t="s">
        <v>237</v>
      </c>
      <c r="D16" s="130">
        <f t="shared" si="2"/>
        <v>84</v>
      </c>
      <c r="E16" s="129">
        <f t="shared" si="2"/>
        <v>81</v>
      </c>
    </row>
    <row r="17" spans="2:5" ht="25.5" customHeight="1">
      <c r="B17">
        <f t="shared" si="1"/>
        <v>85</v>
      </c>
      <c r="C17" s="3" t="s">
        <v>237</v>
      </c>
      <c r="D17" s="130">
        <f t="shared" si="2"/>
        <v>90</v>
      </c>
      <c r="E17" s="129">
        <f t="shared" si="2"/>
        <v>87</v>
      </c>
    </row>
    <row r="18" spans="2:5" ht="25.5" customHeight="1">
      <c r="B18">
        <f t="shared" si="1"/>
        <v>91</v>
      </c>
      <c r="C18" s="3" t="s">
        <v>237</v>
      </c>
      <c r="D18" s="130">
        <f t="shared" si="2"/>
        <v>96</v>
      </c>
      <c r="E18" s="129">
        <f t="shared" si="2"/>
        <v>93</v>
      </c>
    </row>
    <row r="19" spans="2:5" ht="25.5" customHeight="1">
      <c r="B19">
        <f t="shared" si="1"/>
        <v>97</v>
      </c>
      <c r="C19" s="3" t="s">
        <v>237</v>
      </c>
      <c r="D19" s="130">
        <f t="shared" si="2"/>
        <v>102</v>
      </c>
      <c r="E19" s="129">
        <f t="shared" si="2"/>
        <v>99</v>
      </c>
    </row>
    <row r="20" spans="2:5" ht="25.5" customHeight="1">
      <c r="B20">
        <f t="shared" si="1"/>
        <v>103</v>
      </c>
      <c r="C20" s="3" t="s">
        <v>237</v>
      </c>
      <c r="D20" s="130">
        <f t="shared" si="2"/>
        <v>108</v>
      </c>
      <c r="E20" s="129">
        <f t="shared" si="2"/>
        <v>105</v>
      </c>
    </row>
    <row r="21" spans="2:5" ht="25.5" customHeight="1">
      <c r="B21">
        <f t="shared" si="1"/>
        <v>109</v>
      </c>
      <c r="C21" s="3" t="s">
        <v>237</v>
      </c>
      <c r="D21" s="130">
        <f t="shared" ref="D21:E22" si="3">D20+6</f>
        <v>114</v>
      </c>
      <c r="E21" s="129">
        <f t="shared" si="3"/>
        <v>111</v>
      </c>
    </row>
    <row r="22" spans="2:5" ht="25.5" customHeight="1">
      <c r="B22">
        <f t="shared" si="1"/>
        <v>115</v>
      </c>
      <c r="C22" s="3" t="s">
        <v>237</v>
      </c>
      <c r="D22" s="130">
        <f t="shared" si="3"/>
        <v>120</v>
      </c>
      <c r="E22" s="129">
        <f t="shared" si="3"/>
        <v>117</v>
      </c>
    </row>
  </sheetData>
  <mergeCells count="1">
    <mergeCell ref="B1:D1"/>
  </mergeCells>
  <phoneticPr fontId="2"/>
  <printOptions horizontalCentered="1"/>
  <pageMargins left="0.70866141732283472" right="0.70866141732283472" top="0.74803149606299213" bottom="0.74803149606299213" header="0.51181102362204722" footer="0.31496062992125984"/>
  <pageSetup paperSize="9" orientation="portrait" r:id="rId1"/>
  <headerFooter>
    <oddHeader xml:space="preserve">&amp;L【医薬品】&amp;R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投与症例 </vt:lpstr>
      <vt:lpstr>治験薬管理費 (新)</vt:lpstr>
      <vt:lpstr>検査管理費</vt:lpstr>
      <vt:lpstr>放射線管理費</vt:lpstr>
      <vt:lpstr>病理管理費</vt:lpstr>
      <vt:lpstr>記入上の注意（投与）</vt:lpstr>
      <vt:lpstr>F 投与期間ポイント</vt:lpstr>
      <vt:lpstr>治験薬管理費B・調剤及び出庫回数ポイント</vt:lpstr>
      <vt:lpstr>'記入上の注意（投与）'!Print_Area</vt:lpstr>
      <vt:lpstr>検査管理費!Print_Area</vt:lpstr>
      <vt:lpstr>'治験薬管理費 (新)'!Print_Area</vt:lpstr>
      <vt:lpstr>治験薬管理費B・調剤及び出庫回数ポイント!Print_Area</vt:lpstr>
      <vt:lpstr>'投与症例 '!Print_Area</vt:lpstr>
      <vt:lpstr>放射線管理費!Print_Area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浅原　愛実</dc:creator>
  <cp:lastModifiedBy>濱野和美(医学部研究協力課研究協力係)</cp:lastModifiedBy>
  <cp:lastPrinted>2026-10-01T07:35:48Z</cp:lastPrinted>
  <dcterms:created xsi:type="dcterms:W3CDTF">2025-11-12T06:20:58Z</dcterms:created>
  <dcterms:modified xsi:type="dcterms:W3CDTF">2026-10-01T07:36:21Z</dcterms:modified>
</cp:coreProperties>
</file>